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0" windowWidth="15300" windowHeight="8952" activeTab="0"/>
  </bookViews>
  <sheets>
    <sheet name="Service form" sheetId="1" r:id="rId1"/>
    <sheet name="Benefit form" sheetId="2" r:id="rId2"/>
  </sheets>
  <definedNames>
    <definedName name="_xlnm.Print_Area" localSheetId="1">'Benefit form'!$A$1:$AS$71</definedName>
    <definedName name="_xlnm.Print_Area" localSheetId="0">'Service form'!$A$1:$P$77</definedName>
  </definedNames>
  <calcPr fullCalcOnLoad="1"/>
</workbook>
</file>

<file path=xl/comments1.xml><?xml version="1.0" encoding="utf-8"?>
<comments xmlns="http://schemas.openxmlformats.org/spreadsheetml/2006/main">
  <authors>
    <author>fl-sfs</author>
  </authors>
  <commentList>
    <comment ref="E48" authorId="0">
      <text>
        <r>
          <rPr>
            <sz val="8"/>
            <rFont val="Tahoma"/>
            <family val="2"/>
          </rPr>
          <t xml:space="preserve">To be used if changes are made to the size of the pay subsequently.
</t>
        </r>
      </text>
    </comment>
    <comment ref="E37" authorId="0">
      <text>
        <r>
          <rPr>
            <sz val="8"/>
            <rFont val="Tahoma"/>
            <family val="2"/>
          </rPr>
          <t xml:space="preserve">1st full day of sickness lost due to incapacity for work or absence in connection with pregnancy / childbirth.
</t>
        </r>
      </text>
    </comment>
    <comment ref="E44" authorId="0">
      <text>
        <r>
          <rPr>
            <sz val="8"/>
            <rFont val="Tahoma"/>
            <family val="2"/>
          </rPr>
          <t xml:space="preserve">Seafarer´s  wages / sickness pay per month at start of sickness.
</t>
        </r>
      </text>
    </comment>
    <comment ref="O42" authorId="0">
      <text>
        <r>
          <rPr>
            <sz val="8"/>
            <rFont val="Tahoma"/>
            <family val="2"/>
          </rPr>
          <t xml:space="preserve">The right to receive sickness benefits from the employer (if the seafarer has been continuously employed for the last 8 weeks before the absence) shall apply even if the contract of employment ends before the expiry of the employer period (30 days) unless the employer documents that the date of resignation had been determined before the start of the sickness.
In case the employer´s obligation ceases within the employer period, the DMA shall pay the sickness benefits for the remainder of the period.
</t>
        </r>
      </text>
    </comment>
  </commentList>
</comments>
</file>

<file path=xl/sharedStrings.xml><?xml version="1.0" encoding="utf-8"?>
<sst xmlns="http://schemas.openxmlformats.org/spreadsheetml/2006/main" count="290" uniqueCount="236">
  <si>
    <t xml:space="preserve"> ja</t>
  </si>
  <si>
    <t xml:space="preserve"> nej</t>
  </si>
  <si>
    <t>Ansat &gt; 13 ug.</t>
  </si>
  <si>
    <t>Arb.skade</t>
  </si>
  <si>
    <t>KP for d. 31.</t>
  </si>
  <si>
    <t>hosp.indlagt</t>
  </si>
  <si>
    <t xml:space="preserve">  </t>
  </si>
  <si>
    <t xml:space="preserve"> 1.  Løn, sygehyre pr. md.</t>
  </si>
  <si>
    <t xml:space="preserve"> 2.  Kostpenge pr. dag</t>
  </si>
  <si>
    <t>1. Information about seafarer</t>
  </si>
  <si>
    <t xml:space="preserve"> no</t>
  </si>
  <si>
    <t>from</t>
  </si>
  <si>
    <t xml:space="preserve"> Is the sickness due to industrial injury</t>
  </si>
  <si>
    <t xml:space="preserve"> or industrial disease?</t>
  </si>
  <si>
    <t>2. Information about shipping company</t>
  </si>
  <si>
    <t>3. Paid wages and request for refunding, etc.</t>
  </si>
  <si>
    <t>to, incl.</t>
  </si>
  <si>
    <t>total</t>
  </si>
  <si>
    <t>and from</t>
  </si>
  <si>
    <t xml:space="preserve"> If the shipping company considers itself exempt from paying benefits during the employer period, please indicate the reason:</t>
  </si>
  <si>
    <t>Shipping company/master</t>
  </si>
  <si>
    <t>4. Declaration from seafarer / request for sickness benefits in case of continued sickness</t>
  </si>
  <si>
    <t>Seafarer's signature</t>
  </si>
  <si>
    <t>Name and phone no. of unemployment fund</t>
  </si>
  <si>
    <t>The information is given under penalty of law</t>
  </si>
  <si>
    <t xml:space="preserve"> ID no.</t>
  </si>
  <si>
    <t xml:space="preserve"> Citizenship</t>
  </si>
  <si>
    <t xml:space="preserve"> separately</t>
  </si>
  <si>
    <t xml:space="preserve"> Position on board</t>
  </si>
  <si>
    <t xml:space="preserve"> Ship exclusively engaged on domestic</t>
  </si>
  <si>
    <t xml:space="preserve"> voyages?</t>
  </si>
  <si>
    <t xml:space="preserve"> Notice is given to terminate position</t>
  </si>
  <si>
    <t xml:space="preserve"> Actual date of birth</t>
  </si>
  <si>
    <t xml:space="preserve"> been notified?</t>
  </si>
  <si>
    <t xml:space="preserve"> Contact person and phone no.</t>
  </si>
  <si>
    <t xml:space="preserve"> Postal code, city</t>
  </si>
  <si>
    <t xml:space="preserve"> If yes:</t>
  </si>
  <si>
    <t xml:space="preserve"> Do you confirm the above information?</t>
  </si>
  <si>
    <t xml:space="preserve"> Are you still unfit for duty due to sickness?</t>
  </si>
  <si>
    <t xml:space="preserve"> benefits?</t>
  </si>
  <si>
    <t xml:space="preserve"> Member of unempl. fund and entitled to receive</t>
  </si>
  <si>
    <t xml:space="preserve"> from (dd-mm-yyyy)</t>
  </si>
  <si>
    <t xml:space="preserve"> yes</t>
  </si>
  <si>
    <t xml:space="preserve"> yes, from</t>
  </si>
  <si>
    <t>Svar</t>
  </si>
  <si>
    <t xml:space="preserve">Hvis besvar. med </t>
  </si>
  <si>
    <t>til sp:</t>
  </si>
  <si>
    <t>ja/nej= 1, ellers 0</t>
  </si>
  <si>
    <t>Ny forlænget AP fra</t>
  </si>
  <si>
    <t>21 til 30 dage starter</t>
  </si>
  <si>
    <t>Refunding of paid sickness pay to company</t>
  </si>
  <si>
    <t>If the tab is not visible, you must maximize the screen display.</t>
  </si>
  <si>
    <t>Seafarer's name and address</t>
  </si>
  <si>
    <t>Name</t>
  </si>
  <si>
    <t xml:space="preserve">E-mail </t>
  </si>
  <si>
    <t>Country</t>
  </si>
  <si>
    <t>City</t>
  </si>
  <si>
    <t>Company's name and address, etc.</t>
  </si>
  <si>
    <t>Contact, phone no.</t>
  </si>
  <si>
    <t>CVR / SE no.</t>
  </si>
  <si>
    <t>The benefit form is printed and signed by both the company and the</t>
  </si>
  <si>
    <t>seafarer before being sent to the DMA.</t>
  </si>
  <si>
    <t>The signed benefit form is used both as a request for having sickness</t>
  </si>
  <si>
    <t>pay refundend and a request for having sickness benefits paid directly</t>
  </si>
  <si>
    <t>sickness pay has ended and the seafarer is still unfit for duty.</t>
  </si>
  <si>
    <t>Service form</t>
  </si>
  <si>
    <t>Identification</t>
  </si>
  <si>
    <t>ID no. / date and year of birth</t>
  </si>
  <si>
    <t>Citizenship</t>
  </si>
  <si>
    <t>Employment, engagement</t>
  </si>
  <si>
    <t>Name of ship</t>
  </si>
  <si>
    <t>Position on board</t>
  </si>
  <si>
    <t>Date of signing off (dd-mm-yyyy)</t>
  </si>
  <si>
    <t>Nature of sickness, etc.</t>
  </si>
  <si>
    <t>Nature of sickness</t>
  </si>
  <si>
    <t>If maternity: Expected date of birth</t>
  </si>
  <si>
    <t>If maternity: Actual day of birth</t>
  </si>
  <si>
    <t>l. Sickness pay a month</t>
  </si>
  <si>
    <t>from date (dd-mm-yyyy)</t>
  </si>
  <si>
    <t>to, incl. (dd-mm-yyyy)</t>
  </si>
  <si>
    <t>ll. Sickness pay a month</t>
  </si>
  <si>
    <t>Food allowance (FA)</t>
  </si>
  <si>
    <t>If FA is paid separately, indicate:</t>
  </si>
  <si>
    <t>from date (dd-mm-yy)</t>
  </si>
  <si>
    <t>to, incl. (dd-mm-yy)</t>
  </si>
  <si>
    <t>FA a day,</t>
  </si>
  <si>
    <t>Maternity pay</t>
  </si>
  <si>
    <t>Sickness benefits for seafarers</t>
  </si>
  <si>
    <t>Company insured acc. to section 19 of order</t>
  </si>
  <si>
    <t>728/2012 on sickness benefits for seafarers</t>
  </si>
  <si>
    <t>Other reason for exemption of employer period</t>
  </si>
  <si>
    <t>Please answer the following:</t>
  </si>
  <si>
    <t>Is the seafarer:</t>
  </si>
  <si>
    <t>Company employed</t>
  </si>
  <si>
    <t>Is the ship only engaged on Danish domestic voyages</t>
  </si>
  <si>
    <t xml:space="preserve">Has the seafarer been employed continously </t>
  </si>
  <si>
    <t>Sickness due to industrial injury?</t>
  </si>
  <si>
    <t>Supplementary information</t>
  </si>
  <si>
    <t>and expires on</t>
  </si>
  <si>
    <t>Ordinary sickn.benefits refunding period start on</t>
  </si>
  <si>
    <t>and the 18-week coverage period expires on</t>
  </si>
  <si>
    <t>If FA has been paid: Has the seafarer been</t>
  </si>
  <si>
    <t>(may be extended).</t>
  </si>
  <si>
    <t>The company is entitled to have the benefits refunded that the seafarer would otherwise have been entitled to receive from the DMA, however</t>
  </si>
  <si>
    <t>not more than an amount corresponding to the paid wages or sickness pay for the same period.</t>
  </si>
  <si>
    <t>If the seafarer has been employed for a shorter period than 13 / 26 weeks before the first whole day lost through sickness and the sickness is</t>
  </si>
  <si>
    <t xml:space="preserve">not due to an industrial injury, documentation of the seafarer's connection to the EU labour market in the last 13 / 26 weeks before the sickness </t>
  </si>
  <si>
    <t>must be enclosed (periods of employment, unemployment benefits, sickness benefits, paid holidays and time off, etc.)</t>
  </si>
  <si>
    <t>Foods allowance will be refunded during continued sickness in Denmark for a period of up to 6 weeks from the arrival in Denmark (abroad, in</t>
  </si>
  <si>
    <t>the Faroe Islands and Greenland for up to 18 weeks), however not when hospitalised.</t>
  </si>
  <si>
    <t>sickness pay and food allowance (FA)</t>
  </si>
  <si>
    <t>Request for refunding of paid wages/</t>
  </si>
  <si>
    <t>Danish Maritime</t>
  </si>
  <si>
    <t>Authority</t>
  </si>
  <si>
    <t>www.dma.dk</t>
  </si>
  <si>
    <t xml:space="preserve"> E-mail address, if relevant</t>
  </si>
  <si>
    <t>Postal code</t>
  </si>
  <si>
    <t>Currency used (ISO code)</t>
  </si>
  <si>
    <t>Paid wages during sickness</t>
  </si>
  <si>
    <t xml:space="preserve"> is the seafarer company</t>
  </si>
  <si>
    <t xml:space="preserve"> Ship´s name</t>
  </si>
  <si>
    <t>no</t>
  </si>
  <si>
    <t xml:space="preserve"> Nature of sickness</t>
  </si>
  <si>
    <t xml:space="preserve"> Date of signing on</t>
  </si>
  <si>
    <t xml:space="preserve"> Amount of wages</t>
  </si>
  <si>
    <t xml:space="preserve"> per month</t>
  </si>
  <si>
    <t xml:space="preserve"> Date of signing off</t>
  </si>
  <si>
    <t>Days</t>
  </si>
  <si>
    <t xml:space="preserve"> Shipping company´s name</t>
  </si>
  <si>
    <t xml:space="preserve"> Street, no</t>
  </si>
  <si>
    <t xml:space="preserve"> Sickness pay / month</t>
  </si>
  <si>
    <t xml:space="preserve"> Food allowance a day</t>
  </si>
  <si>
    <t xml:space="preserve"> 3.  Will the pay / wages be continued after</t>
  </si>
  <si>
    <t xml:space="preserve"> Has the seafarer been hospitalized during the sickness?</t>
  </si>
  <si>
    <t>hospitalized during the sickness?</t>
  </si>
  <si>
    <t>Date of signing on (dd-mm-yyyy)</t>
  </si>
  <si>
    <t xml:space="preserve"> The declaration, which also covers information given under items</t>
  </si>
  <si>
    <t xml:space="preserve"> 1-3, is made under penalty of the law.</t>
  </si>
  <si>
    <t xml:space="preserve"> Seafarer´s name and address</t>
  </si>
  <si>
    <t xml:space="preserve"> illness</t>
  </si>
  <si>
    <t xml:space="preserve"> First full day lost through </t>
  </si>
  <si>
    <t xml:space="preserve"> Has seafarer been employed by the company for more </t>
  </si>
  <si>
    <t xml:space="preserve"> birth</t>
  </si>
  <si>
    <t xml:space="preserve">Date: </t>
  </si>
  <si>
    <t xml:space="preserve"> /</t>
  </si>
  <si>
    <t>Date:</t>
  </si>
  <si>
    <t>Actual service period:</t>
  </si>
  <si>
    <t>Will the pay/wages be continued after</t>
  </si>
  <si>
    <t>Full or partial exemption of employer period</t>
  </si>
  <si>
    <t>period is requested, state the reason (full period 30</t>
  </si>
  <si>
    <t>days). Documentation must be enclosed.</t>
  </si>
  <si>
    <t>No entitlement to sickn. benefits on weekday holidays.</t>
  </si>
  <si>
    <t>Request for refunding of sickness</t>
  </si>
  <si>
    <t>benefits and maternity pay to seafarers</t>
  </si>
  <si>
    <t xml:space="preserve"> Was date of resignation/dismissal set</t>
  </si>
  <si>
    <t>of sickness set as:</t>
  </si>
  <si>
    <t xml:space="preserve"> Is seafarer employed acc. to a time-limited contract,</t>
  </si>
  <si>
    <t xml:space="preserve"> before start of sickness?</t>
  </si>
  <si>
    <t xml:space="preserve"> employed?</t>
  </si>
  <si>
    <t xml:space="preserve"> Has food allowance been paid</t>
  </si>
  <si>
    <t xml:space="preserve"> Other reason.</t>
  </si>
  <si>
    <t xml:space="preserve"> The company has paid the following amounts during sickness (1 month= 30 days):</t>
  </si>
  <si>
    <t>Street / No</t>
  </si>
  <si>
    <t>Postal code / city</t>
  </si>
  <si>
    <t xml:space="preserve"> Bank / giro account no.</t>
  </si>
  <si>
    <t xml:space="preserve"> Company CVR no. / SE no.</t>
  </si>
  <si>
    <t xml:space="preserve"> If yes: Has the insurance company and DMA</t>
  </si>
  <si>
    <t>If yes:  Date of resignation/dismissal before start</t>
  </si>
  <si>
    <t xml:space="preserve"> cf. sect. 1(2) of  seamen's act?</t>
  </si>
  <si>
    <t xml:space="preserve"> If maternity: expected </t>
  </si>
  <si>
    <t xml:space="preserve"> no, I am fit for duty from  (date) </t>
  </si>
  <si>
    <t xml:space="preserve"> Has a date been set for</t>
  </si>
  <si>
    <t xml:space="preserve"> termination?</t>
  </si>
  <si>
    <t>Employed acc. to time-limited service contract</t>
  </si>
  <si>
    <t>for at  least:</t>
  </si>
  <si>
    <t>(e.g. due to fixed-term employment contract)</t>
  </si>
  <si>
    <t>If yes, has the insurance company been notified?</t>
  </si>
  <si>
    <t>Bank account</t>
  </si>
  <si>
    <r>
      <t xml:space="preserve">Below is a service form that is </t>
    </r>
    <r>
      <rPr>
        <u val="single"/>
        <sz val="7.5"/>
        <rFont val="Arial"/>
        <family val="2"/>
      </rPr>
      <t>not</t>
    </r>
    <r>
      <rPr>
        <sz val="7.5"/>
        <rFont val="Arial"/>
        <family val="2"/>
      </rPr>
      <t xml:space="preserve"> to be sent to the Danish Maritime</t>
    </r>
  </si>
  <si>
    <t>Authority (DMA). The service form is filled in directly on the screen,</t>
  </si>
  <si>
    <t>whereby the information is automatically transferred to the benefit</t>
  </si>
  <si>
    <t>form that is to be sent to the DMA. When the service form has been</t>
  </si>
  <si>
    <t>filled in, the benefit form is retrieved by pressing the tab entitled</t>
  </si>
  <si>
    <t>"Benefit form" at the bottom of the screen.</t>
  </si>
  <si>
    <t>1st day lost through sickn.(dd-mm-yy)</t>
  </si>
  <si>
    <t>If  a refund of the benefits paid during the employer</t>
  </si>
  <si>
    <t>8 weeks before 1 st day of sickness (hired</t>
  </si>
  <si>
    <t xml:space="preserve">Seafarer has been employed for less than </t>
  </si>
  <si>
    <t>New employer period (EP)</t>
  </si>
  <si>
    <t>Reimbursement from</t>
  </si>
  <si>
    <t>If fixed date of resign. can be proven as prior to expiry of normal employer</t>
  </si>
  <si>
    <t>period (EP), employer period can be reduced corresp., and benefits can be</t>
  </si>
  <si>
    <t>seafarer meets empl. requir. vis-á-vis DMA)</t>
  </si>
  <si>
    <t xml:space="preserve">refunded from agreed resign. until expiry of orig. EP (regardl. of whether </t>
  </si>
  <si>
    <t>x</t>
  </si>
  <si>
    <t>Sygehyre I</t>
  </si>
  <si>
    <t>Periode-placering</t>
  </si>
  <si>
    <t>Start</t>
  </si>
  <si>
    <t>Slut</t>
  </si>
  <si>
    <t>Antal dage</t>
  </si>
  <si>
    <t>kr.</t>
  </si>
  <si>
    <t>1/30 hyre</t>
  </si>
  <si>
    <t>Datoværdi</t>
  </si>
  <si>
    <t>I alt</t>
  </si>
  <si>
    <t>Sygehyre II</t>
  </si>
  <si>
    <t>I alt hyre I og II</t>
  </si>
  <si>
    <t>Kostpenge</t>
  </si>
  <si>
    <t>(kalender dage)</t>
  </si>
  <si>
    <t>sats</t>
  </si>
  <si>
    <t>I</t>
  </si>
  <si>
    <t>II</t>
  </si>
  <si>
    <t>Sam.kædn.</t>
  </si>
  <si>
    <t>hvis</t>
  </si>
  <si>
    <t>hvis(og</t>
  </si>
  <si>
    <t>Forbeholdt SFS</t>
  </si>
  <si>
    <t>Periodekonvertering:</t>
  </si>
  <si>
    <t>Årlig opdatering af periodekonvertering!</t>
  </si>
  <si>
    <t xml:space="preserve">Has the seafarer resigned / benn dismissed </t>
  </si>
  <si>
    <t>Date of resignation/dismissal set before start of sickn.?</t>
  </si>
  <si>
    <t>If date is specified, see below under Supplementary information</t>
  </si>
  <si>
    <t xml:space="preserve"> Note! In the case of possible right to sickness benefits from the DMA, please make sure that your contact information in Section 1 is complete and correct.</t>
  </si>
  <si>
    <t xml:space="preserve"> Refunding is requested for wages / sick pay / food allowance</t>
  </si>
  <si>
    <t xml:space="preserve"> paid during sickness. </t>
  </si>
  <si>
    <t>Caspar Brands Plads 9</t>
  </si>
  <si>
    <t>DK-4220 Korsør</t>
  </si>
  <si>
    <t xml:space="preserve"> The company is insured according to section 19 of order no. 728/2012 on sickness benefits for seafarers.</t>
  </si>
  <si>
    <t xml:space="preserve">DOCUMENTATION FOR PAID SICK WAGES MUST BE ATTACHED TO THE REQUEST. </t>
  </si>
  <si>
    <t>ksf</t>
  </si>
  <si>
    <t>to the seafarer. The latter only applies, however,  if the company's obligation to pay</t>
  </si>
  <si>
    <t xml:space="preserve">DOCUMENTATION FOR PAID SICK WAGES MUST ALSO BE ATTACHED </t>
  </si>
  <si>
    <t xml:space="preserve">TO THE REQUEST. </t>
  </si>
  <si>
    <t>DOCUMENATION FOR THE EMPLOYMENT REQUIREMENT MUST BE ATTACHED TO THE REQUEST (EMPLOYMENT CONTRACT &amp;</t>
  </si>
  <si>
    <t>DECLARATION FOR SEAGOING SERVICE).</t>
  </si>
  <si>
    <t>ATTACHED TO THE REQUEST (EMPLOYMENT CONTRACT &amp;</t>
  </si>
  <si>
    <t xml:space="preserve">DOCUMENTATION FOR THE EMPLOYMENT REQUIREMENT MUST BE </t>
  </si>
  <si>
    <t>2023</t>
  </si>
</sst>
</file>

<file path=xl/styles.xml><?xml version="1.0" encoding="utf-8"?>
<styleSheet xmlns="http://schemas.openxmlformats.org/spreadsheetml/2006/main">
  <numFmts count="6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quot;kr&quot;\ * #,##0_);_(&quot;kr&quot;\ * \(#,##0\);_(&quot;kr&quot;\ * &quot;-&quot;_);_(@_)"/>
    <numFmt numFmtId="173" formatCode="_(* #,##0_);_(* \(#,##0\);_(* &quot;-&quot;_);_(@_)"/>
    <numFmt numFmtId="174" formatCode="_(&quot;kr&quot;\ * #,##0.00_);_(&quot;kr&quot;\ * \(#,##0.00\);_(&quot;kr&quot;\ * &quot;-&quot;??_);_(@_)"/>
    <numFmt numFmtId="175" formatCode="_(* #,##0.00_);_(* \(#,##0.00\);_(* &quot;-&quot;??_);_(@_)"/>
    <numFmt numFmtId="176" formatCode="dd/mm/yy"/>
    <numFmt numFmtId="177" formatCode="dd/mm\ yyyy"/>
    <numFmt numFmtId="178" formatCode="d\.\ mmmm\ yyyy"/>
    <numFmt numFmtId="179" formatCode="##\ ##\ ##\ ##"/>
    <numFmt numFmtId="180" formatCode="##\ ##\ ##\-####"/>
    <numFmt numFmtId="181" formatCode="dd/mm/yy;@"/>
    <numFmt numFmtId="182" formatCode="&quot;)&quot;"/>
    <numFmt numFmtId="183" formatCode="yy/mm/dd;@"/>
    <numFmt numFmtId="184" formatCode="[$-406]d\.\ mmmm\ yyyy;@"/>
    <numFmt numFmtId="185" formatCode="dd/mm/yyyy&quot;)&quot;"/>
    <numFmt numFmtId="186" formatCode="&quot;&quot;General\ &quot;kalenderdg.,&quot;"/>
    <numFmt numFmtId="187" formatCode="General&quot;:&quot;"/>
    <numFmt numFmtId="188" formatCode="#,##0_ ;\-#,##0\ "/>
    <numFmt numFmtId="189" formatCode="dd/mm\ yyyy;@"/>
    <numFmt numFmtId="190" formatCode="\(&quot;siden&quot;\ dd/mm\ yyyy&quot;)&quot;"/>
    <numFmt numFmtId="191" formatCode="\ \(&quot;siden  &quot;dd/mm\ yyyy&quot;)&quot;"/>
    <numFmt numFmtId="192" formatCode="\ #,##0.00&quot;).&quot;"/>
    <numFmt numFmtId="193" formatCode="dd/mm\ yyyy&quot;)&quot;"/>
    <numFmt numFmtId="194" formatCode="d/m\ yyyy;@"/>
    <numFmt numFmtId="195" formatCode="dd/mm\ yyyy&quot; var fast sat til&quot;;"/>
    <numFmt numFmtId="196" formatCode="&quot;after &quot;\ dd/mm\ yyyy&quot;).&quot;"/>
    <numFmt numFmtId="197" formatCode="0\ &quot;days &quot;"/>
    <numFmt numFmtId="198" formatCode="General\ &quot;calendar days,&quot;"/>
    <numFmt numFmtId="199" formatCode="&quot;(emmployed before&quot;\ dd/mm\ yyyy&quot;)&quot;"/>
    <numFmt numFmtId="200" formatCode="\ &quot;dage&quot;\ 0"/>
    <numFmt numFmtId="201" formatCode="&quot;Full employer period of&quot;\ General&quot; days start on&quot;"/>
    <numFmt numFmtId="202" formatCode="&quot;(&quot;General\ &quot;days&quot;"/>
    <numFmt numFmtId="203" formatCode="&quot;x&quot;dd/mmm/yy"/>
    <numFmt numFmtId="204" formatCode="\ #,##0.00&quot;)&quot;\ \ \ \ &quot;(1 month= 30 days)&quot;"/>
    <numFmt numFmtId="205" formatCode="dd/mm/yy&quot;. Documenta- &quot;;@"/>
    <numFmt numFmtId="206" formatCode="dd/mm/yyyy&quot;. Resign./dismissal date&quot;;@"/>
    <numFmt numFmtId="207" formatCode="&quot;(resign. / dismissal date&quot;\ dd/mm/yyyy&quot;)&quot;;@"/>
    <numFmt numFmtId="208" formatCode="&quot;(resignation/dismissal date&quot;\ dd/mm/yyyy&quot;)&quot;;@"/>
    <numFmt numFmtId="209" formatCode="&quot; Resignation / dismissal date&quot;\ \ dd/mm\ yyyy&quot;  set before start of illness.&quot;"/>
    <numFmt numFmtId="210" formatCode="&quot; The seafarer has been employed for less than 8 weeks before 1st whole day lost through sickness  (hired after&quot;\ dd/mm\ yy&quot;).&quot;;"/>
    <numFmt numFmtId="211" formatCode="&quot;Full employer period of&quot;\ General&quot; days starts on&quot;"/>
    <numFmt numFmtId="212" formatCode="&quot;since  &quot;dd/mm\ yyyy"/>
    <numFmt numFmtId="213" formatCode="0&quot; dg)&quot;"/>
    <numFmt numFmtId="214" formatCode="0&quot; days)&quot;"/>
    <numFmt numFmtId="215" formatCode="#,##0.00_ ;\-#,##0.00\ "/>
    <numFmt numFmtId="216" formatCode="\ 0&quot; days)&quot;"/>
    <numFmt numFmtId="217" formatCode="[$-406]d\.\ mmmm\ yyyy"/>
    <numFmt numFmtId="218" formatCode="&quot;Ja&quot;;&quot;Ja&quot;;&quot;Nej&quot;"/>
    <numFmt numFmtId="219" formatCode="&quot;Sandt&quot;;&quot;Sandt&quot;;&quot;Falsk&quot;"/>
    <numFmt numFmtId="220" formatCode="&quot;Til&quot;;&quot;Til&quot;;&quot;Fra&quot;"/>
    <numFmt numFmtId="221" formatCode="[$€-2]\ #.##000_);[Red]\([$€-2]\ #.##000\)"/>
  </numFmts>
  <fonts count="92">
    <font>
      <sz val="10"/>
      <name val="Arial"/>
      <family val="0"/>
    </font>
    <font>
      <sz val="7"/>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7"/>
      <name val="Arial"/>
      <family val="2"/>
    </font>
    <font>
      <sz val="12"/>
      <name val="Arial"/>
      <family val="2"/>
    </font>
    <font>
      <b/>
      <sz val="12"/>
      <name val="Arial"/>
      <family val="2"/>
    </font>
    <font>
      <b/>
      <sz val="8"/>
      <name val="Arial"/>
      <family val="2"/>
    </font>
    <font>
      <sz val="9"/>
      <name val="Arial"/>
      <family val="2"/>
    </font>
    <font>
      <b/>
      <sz val="9"/>
      <name val="Arial"/>
      <family val="2"/>
    </font>
    <font>
      <sz val="10"/>
      <name val="Times New Roman"/>
      <family val="1"/>
    </font>
    <font>
      <sz val="9"/>
      <color indexed="12"/>
      <name val="Arial"/>
      <family val="2"/>
    </font>
    <font>
      <sz val="10"/>
      <color indexed="12"/>
      <name val="Times New Roman"/>
      <family val="1"/>
    </font>
    <font>
      <sz val="8"/>
      <color indexed="12"/>
      <name val="Arial"/>
      <family val="2"/>
    </font>
    <font>
      <b/>
      <sz val="8"/>
      <color indexed="12"/>
      <name val="Arial"/>
      <family val="2"/>
    </font>
    <font>
      <sz val="7"/>
      <color indexed="12"/>
      <name val="Arial"/>
      <family val="2"/>
    </font>
    <font>
      <sz val="8"/>
      <color indexed="59"/>
      <name val="Arial"/>
      <family val="2"/>
    </font>
    <font>
      <b/>
      <sz val="9"/>
      <color indexed="12"/>
      <name val="Arial"/>
      <family val="2"/>
    </font>
    <font>
      <sz val="10"/>
      <color indexed="10"/>
      <name val="Arial"/>
      <family val="2"/>
    </font>
    <font>
      <sz val="7"/>
      <color indexed="10"/>
      <name val="Arial"/>
      <family val="2"/>
    </font>
    <font>
      <sz val="10"/>
      <color indexed="17"/>
      <name val="Arial"/>
      <family val="2"/>
    </font>
    <font>
      <sz val="9"/>
      <color indexed="17"/>
      <name val="Arial"/>
      <family val="2"/>
    </font>
    <font>
      <sz val="9"/>
      <color indexed="10"/>
      <name val="Arial"/>
      <family val="2"/>
    </font>
    <font>
      <sz val="8"/>
      <color indexed="12"/>
      <name val="Times New Roman"/>
      <family val="1"/>
    </font>
    <font>
      <sz val="9"/>
      <color indexed="12"/>
      <name val="Times New Roman"/>
      <family val="1"/>
    </font>
    <font>
      <sz val="11"/>
      <name val="Arial"/>
      <family val="2"/>
    </font>
    <font>
      <b/>
      <sz val="11"/>
      <name val="Arial"/>
      <family val="2"/>
    </font>
    <font>
      <sz val="8"/>
      <name val="Tahoma"/>
      <family val="2"/>
    </font>
    <font>
      <b/>
      <i/>
      <sz val="8"/>
      <name val="Arial"/>
      <family val="2"/>
    </font>
    <font>
      <sz val="7.5"/>
      <name val="Arial"/>
      <family val="2"/>
    </font>
    <font>
      <sz val="6"/>
      <name val="Arial"/>
      <family val="2"/>
    </font>
    <font>
      <u val="single"/>
      <sz val="7.5"/>
      <name val="Arial"/>
      <family val="2"/>
    </font>
    <font>
      <b/>
      <sz val="8"/>
      <name val="Segoe UI"/>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color indexed="17"/>
      <name val="Arial"/>
      <family val="2"/>
    </font>
    <font>
      <sz val="8"/>
      <color indexed="10"/>
      <name val="Arial"/>
      <family val="2"/>
    </font>
    <font>
      <sz val="8"/>
      <color indexed="9"/>
      <name val="Arial"/>
      <family val="2"/>
    </font>
    <font>
      <b/>
      <sz val="8"/>
      <color indexed="9"/>
      <name val="Arial"/>
      <family val="2"/>
    </font>
    <font>
      <sz val="8"/>
      <color indexed="30"/>
      <name val="Arial"/>
      <family val="2"/>
    </font>
    <font>
      <sz val="8"/>
      <color indexed="56"/>
      <name val="Arial"/>
      <family val="2"/>
    </font>
    <font>
      <b/>
      <sz val="8"/>
      <color indexed="56"/>
      <name val="Arial"/>
      <family val="2"/>
    </font>
    <font>
      <sz val="12"/>
      <color indexed="63"/>
      <name val="Arial"/>
      <family val="2"/>
    </font>
    <font>
      <b/>
      <sz val="8"/>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8"/>
      <color rgb="FF00B050"/>
      <name val="Arial"/>
      <family val="2"/>
    </font>
    <font>
      <sz val="10"/>
      <color rgb="FF0000FF"/>
      <name val="Times New Roman"/>
      <family val="1"/>
    </font>
    <font>
      <sz val="8"/>
      <color rgb="FFFF0000"/>
      <name val="Arial"/>
      <family val="2"/>
    </font>
    <font>
      <sz val="8"/>
      <color rgb="FF0000FF"/>
      <name val="Arial"/>
      <family val="2"/>
    </font>
    <font>
      <sz val="9"/>
      <color rgb="FF0000FF"/>
      <name val="Times New Roman"/>
      <family val="1"/>
    </font>
    <font>
      <sz val="8"/>
      <color theme="0"/>
      <name val="Arial"/>
      <family val="2"/>
    </font>
    <font>
      <b/>
      <sz val="8"/>
      <color theme="0"/>
      <name val="Arial"/>
      <family val="2"/>
    </font>
    <font>
      <b/>
      <sz val="8"/>
      <color rgb="FF0000FF"/>
      <name val="Arial"/>
      <family val="2"/>
    </font>
    <font>
      <sz val="8"/>
      <color rgb="FF0635BA"/>
      <name val="Arial"/>
      <family val="2"/>
    </font>
    <font>
      <sz val="8"/>
      <color rgb="FF0070C0"/>
      <name val="Arial"/>
      <family val="2"/>
    </font>
    <font>
      <sz val="8"/>
      <color theme="3"/>
      <name val="Arial"/>
      <family val="2"/>
    </font>
    <font>
      <b/>
      <sz val="8"/>
      <color theme="3"/>
      <name val="Arial"/>
      <family val="2"/>
    </font>
    <font>
      <sz val="12"/>
      <color rgb="FF222222"/>
      <name val="Arial"/>
      <family val="2"/>
    </font>
    <font>
      <b/>
      <sz val="8"/>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style="hair"/>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color indexed="63"/>
      </left>
      <right>
        <color indexed="63"/>
      </right>
      <top style="hair"/>
      <bottom style="hair"/>
    </border>
    <border>
      <left>
        <color indexed="63"/>
      </left>
      <right>
        <color indexed="63"/>
      </right>
      <top>
        <color indexed="63"/>
      </top>
      <bottom style="thin"/>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0" fillId="20" borderId="1" applyNumberFormat="0" applyFont="0" applyAlignment="0" applyProtection="0"/>
    <xf numFmtId="0" fontId="64" fillId="21" borderId="2" applyNumberFormat="0" applyAlignment="0" applyProtection="0"/>
    <xf numFmtId="0" fontId="5"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0" fontId="68" fillId="30" borderId="3" applyNumberFormat="0" applyAlignment="0" applyProtection="0"/>
    <xf numFmtId="0" fontId="4" fillId="0" borderId="0" applyNumberFormat="0" applyFill="0" applyBorder="0" applyAlignment="0" applyProtection="0"/>
    <xf numFmtId="0" fontId="69" fillId="31" borderId="0" applyNumberFormat="0" applyBorder="0" applyAlignment="0" applyProtection="0"/>
    <xf numFmtId="0" fontId="70" fillId="21"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2"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cellStyleXfs>
  <cellXfs count="493">
    <xf numFmtId="0" fontId="0" fillId="0" borderId="0" xfId="0" applyAlignment="1">
      <alignment/>
    </xf>
    <xf numFmtId="0" fontId="3" fillId="0" borderId="0" xfId="0" applyFont="1" applyFill="1" applyAlignment="1">
      <alignment/>
    </xf>
    <xf numFmtId="0" fontId="3" fillId="33" borderId="0" xfId="0" applyFont="1" applyFill="1" applyAlignment="1">
      <alignment/>
    </xf>
    <xf numFmtId="0" fontId="1" fillId="0" borderId="0" xfId="0" applyFont="1" applyFill="1" applyAlignment="1">
      <alignment/>
    </xf>
    <xf numFmtId="0" fontId="1" fillId="33" borderId="0" xfId="0" applyNumberFormat="1" applyFont="1" applyFill="1" applyBorder="1" applyAlignment="1">
      <alignment/>
    </xf>
    <xf numFmtId="0" fontId="0" fillId="33" borderId="0" xfId="0" applyNumberFormat="1" applyFont="1" applyFill="1" applyBorder="1" applyAlignment="1">
      <alignment/>
    </xf>
    <xf numFmtId="0" fontId="3" fillId="33" borderId="0" xfId="0" applyNumberFormat="1" applyFont="1" applyFill="1" applyBorder="1" applyAlignment="1">
      <alignment/>
    </xf>
    <xf numFmtId="0" fontId="10"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10" fillId="33" borderId="0" xfId="0" applyNumberFormat="1" applyFont="1" applyFill="1" applyBorder="1" applyAlignment="1">
      <alignment/>
    </xf>
    <xf numFmtId="0" fontId="1" fillId="33" borderId="0" xfId="0" applyNumberFormat="1" applyFont="1" applyFill="1" applyBorder="1" applyAlignment="1">
      <alignment vertical="center"/>
    </xf>
    <xf numFmtId="0" fontId="1" fillId="33" borderId="10" xfId="0" applyNumberFormat="1" applyFont="1" applyFill="1" applyBorder="1" applyAlignment="1">
      <alignment/>
    </xf>
    <xf numFmtId="0" fontId="3" fillId="33" borderId="0" xfId="0" applyNumberFormat="1" applyFont="1" applyFill="1" applyBorder="1" applyAlignment="1">
      <alignment vertical="center"/>
    </xf>
    <xf numFmtId="0" fontId="1" fillId="33" borderId="0" xfId="0" applyNumberFormat="1" applyFont="1" applyFill="1" applyBorder="1" applyAlignment="1">
      <alignment horizontal="center"/>
    </xf>
    <xf numFmtId="0" fontId="1" fillId="33" borderId="10" xfId="0" applyNumberFormat="1" applyFont="1" applyFill="1" applyBorder="1" applyAlignment="1">
      <alignment vertical="center"/>
    </xf>
    <xf numFmtId="0" fontId="1" fillId="33" borderId="11" xfId="0" applyNumberFormat="1" applyFont="1" applyFill="1" applyBorder="1" applyAlignment="1">
      <alignment vertical="center"/>
    </xf>
    <xf numFmtId="0" fontId="1" fillId="33" borderId="11" xfId="0" applyNumberFormat="1" applyFont="1" applyFill="1" applyBorder="1" applyAlignment="1">
      <alignment vertical="top"/>
    </xf>
    <xf numFmtId="0" fontId="3" fillId="33" borderId="0" xfId="0" applyNumberFormat="1" applyFont="1" applyFill="1" applyBorder="1" applyAlignment="1">
      <alignment vertical="top"/>
    </xf>
    <xf numFmtId="0" fontId="1" fillId="33" borderId="0" xfId="0" applyNumberFormat="1" applyFont="1" applyFill="1" applyBorder="1" applyAlignment="1">
      <alignment horizontal="left"/>
    </xf>
    <xf numFmtId="0" fontId="1" fillId="33" borderId="0" xfId="0" applyFont="1" applyFill="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horizontal="center"/>
    </xf>
    <xf numFmtId="0" fontId="0" fillId="33" borderId="10" xfId="0" applyNumberFormat="1" applyFont="1" applyFill="1" applyBorder="1" applyAlignment="1">
      <alignment/>
    </xf>
    <xf numFmtId="0" fontId="0" fillId="33" borderId="0" xfId="0" applyNumberFormat="1" applyFont="1" applyFill="1" applyBorder="1" applyAlignment="1">
      <alignment vertical="center"/>
    </xf>
    <xf numFmtId="14" fontId="1" fillId="33" borderId="0" xfId="0" applyNumberFormat="1" applyFont="1" applyFill="1" applyAlignment="1">
      <alignment/>
    </xf>
    <xf numFmtId="0" fontId="9" fillId="33" borderId="0" xfId="0" applyFont="1" applyFill="1" applyAlignment="1">
      <alignment/>
    </xf>
    <xf numFmtId="0" fontId="15" fillId="0" borderId="0" xfId="0" applyFont="1" applyFill="1" applyAlignment="1">
      <alignment/>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33" borderId="0" xfId="0" applyFont="1" applyFill="1" applyAlignment="1">
      <alignment horizontal="right"/>
    </xf>
    <xf numFmtId="0" fontId="3" fillId="33" borderId="0" xfId="0" applyFont="1" applyFill="1" applyAlignment="1" applyProtection="1">
      <alignment/>
      <protection/>
    </xf>
    <xf numFmtId="0" fontId="15" fillId="0" borderId="0" xfId="0" applyFont="1" applyFill="1" applyAlignment="1" applyProtection="1">
      <alignment/>
      <protection/>
    </xf>
    <xf numFmtId="0" fontId="3" fillId="0" borderId="0" xfId="0" applyNumberFormat="1" applyFont="1" applyFill="1" applyAlignment="1" applyProtection="1">
      <alignment/>
      <protection locked="0"/>
    </xf>
    <xf numFmtId="0" fontId="3" fillId="0" borderId="0" xfId="0" applyFont="1" applyFill="1" applyAlignment="1">
      <alignment/>
    </xf>
    <xf numFmtId="0" fontId="3" fillId="0" borderId="0" xfId="0" applyFont="1" applyFill="1" applyAlignment="1" applyProtection="1">
      <alignment horizontal="left"/>
      <protection locked="0"/>
    </xf>
    <xf numFmtId="0" fontId="10" fillId="33" borderId="0" xfId="0" applyFont="1" applyFill="1" applyAlignment="1">
      <alignment/>
    </xf>
    <xf numFmtId="0" fontId="13"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3" fillId="33" borderId="0" xfId="0" applyNumberFormat="1" applyFont="1" applyFill="1" applyAlignment="1" applyProtection="1">
      <alignment/>
      <protection/>
    </xf>
    <xf numFmtId="0" fontId="3" fillId="33" borderId="0" xfId="0" applyFont="1" applyFill="1" applyBorder="1" applyAlignment="1">
      <alignment/>
    </xf>
    <xf numFmtId="178" fontId="15" fillId="0" borderId="0" xfId="0" applyNumberFormat="1" applyFont="1" applyFill="1" applyAlignment="1">
      <alignment horizontal="left"/>
    </xf>
    <xf numFmtId="0" fontId="3" fillId="0" borderId="0" xfId="0" applyFont="1" applyFill="1" applyAlignment="1" applyProtection="1">
      <alignment horizontal="left"/>
      <protection/>
    </xf>
    <xf numFmtId="0" fontId="15" fillId="0" borderId="0" xfId="0" applyFont="1" applyFill="1" applyAlignment="1" applyProtection="1">
      <alignment horizontal="left"/>
      <protection/>
    </xf>
    <xf numFmtId="0" fontId="15" fillId="0" borderId="0" xfId="0" applyFont="1" applyFill="1" applyAlignment="1">
      <alignment horizontal="left"/>
    </xf>
    <xf numFmtId="0" fontId="10" fillId="33" borderId="0" xfId="0" applyFont="1" applyFill="1" applyAlignment="1">
      <alignment/>
    </xf>
    <xf numFmtId="0" fontId="11" fillId="33" borderId="0" xfId="0" applyFont="1" applyFill="1" applyAlignment="1">
      <alignment horizontal="right"/>
    </xf>
    <xf numFmtId="0" fontId="3" fillId="33" borderId="0" xfId="0" applyFont="1" applyFill="1" applyAlignment="1">
      <alignment horizontal="left"/>
    </xf>
    <xf numFmtId="0" fontId="0" fillId="33" borderId="0" xfId="0" applyFont="1" applyFill="1" applyAlignment="1">
      <alignment vertical="top"/>
    </xf>
    <xf numFmtId="0" fontId="15" fillId="0" borderId="0" xfId="0" applyNumberFormat="1" applyFont="1" applyFill="1" applyAlignment="1">
      <alignment/>
    </xf>
    <xf numFmtId="180" fontId="14" fillId="33" borderId="0" xfId="0" applyNumberFormat="1" applyFont="1" applyFill="1" applyBorder="1" applyAlignment="1">
      <alignment horizontal="left"/>
    </xf>
    <xf numFmtId="0" fontId="1" fillId="33"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1" fillId="33" borderId="0" xfId="0" applyNumberFormat="1" applyFont="1" applyFill="1" applyBorder="1" applyAlignment="1" applyProtection="1">
      <alignment/>
      <protection/>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181" fontId="24" fillId="0" borderId="0" xfId="0" applyNumberFormat="1" applyFont="1" applyFill="1" applyBorder="1" applyAlignment="1">
      <alignment/>
    </xf>
    <xf numFmtId="2" fontId="2" fillId="0" borderId="0" xfId="0" applyNumberFormat="1" applyFont="1" applyBorder="1" applyAlignment="1">
      <alignment/>
    </xf>
    <xf numFmtId="2" fontId="0" fillId="0" borderId="0" xfId="0" applyNumberFormat="1" applyBorder="1" applyAlignment="1">
      <alignment/>
    </xf>
    <xf numFmtId="0" fontId="3" fillId="0" borderId="0" xfId="0" applyFont="1" applyFill="1" applyBorder="1" applyAlignment="1">
      <alignment/>
    </xf>
    <xf numFmtId="49" fontId="14" fillId="33" borderId="0" xfId="0" applyNumberFormat="1" applyFont="1" applyFill="1" applyBorder="1" applyAlignment="1">
      <alignment horizontal="left" vertical="top"/>
    </xf>
    <xf numFmtId="0" fontId="17" fillId="33" borderId="12" xfId="0" applyNumberFormat="1" applyFont="1" applyFill="1" applyBorder="1" applyAlignment="1">
      <alignment horizontal="center" vertical="center"/>
    </xf>
    <xf numFmtId="0" fontId="9" fillId="34" borderId="0" xfId="0" applyFont="1" applyFill="1" applyAlignment="1">
      <alignment/>
    </xf>
    <xf numFmtId="0" fontId="9" fillId="34" borderId="0" xfId="0" applyFont="1" applyFill="1" applyAlignment="1" applyProtection="1">
      <alignment/>
      <protection/>
    </xf>
    <xf numFmtId="0" fontId="3" fillId="35" borderId="0" xfId="0" applyFont="1" applyFill="1" applyAlignment="1" applyProtection="1">
      <alignment horizontal="center" vertical="center"/>
      <protection locked="0"/>
    </xf>
    <xf numFmtId="0" fontId="3" fillId="35" borderId="0" xfId="0" applyFont="1" applyFill="1" applyAlignment="1" applyProtection="1">
      <alignment horizontal="center"/>
      <protection locked="0"/>
    </xf>
    <xf numFmtId="0" fontId="3" fillId="34" borderId="0" xfId="0" applyNumberFormat="1" applyFont="1" applyFill="1" applyAlignment="1" applyProtection="1">
      <alignment/>
      <protection/>
    </xf>
    <xf numFmtId="0" fontId="1" fillId="34" borderId="0" xfId="0" applyFont="1" applyFill="1" applyAlignment="1">
      <alignment/>
    </xf>
    <xf numFmtId="0" fontId="1" fillId="34" borderId="0" xfId="0" applyNumberFormat="1" applyFont="1" applyFill="1" applyBorder="1" applyAlignment="1" applyProtection="1">
      <alignment/>
      <protection/>
    </xf>
    <xf numFmtId="49" fontId="3" fillId="33" borderId="0" xfId="0" applyNumberFormat="1" applyFont="1" applyFill="1" applyBorder="1" applyAlignment="1">
      <alignment/>
    </xf>
    <xf numFmtId="189" fontId="3" fillId="0" borderId="0" xfId="0" applyNumberFormat="1" applyFont="1" applyFill="1" applyAlignment="1" applyProtection="1">
      <alignment horizontal="left"/>
      <protection locked="0"/>
    </xf>
    <xf numFmtId="181" fontId="3" fillId="0" borderId="0" xfId="0" applyNumberFormat="1" applyFont="1" applyFill="1" applyAlignment="1" applyProtection="1">
      <alignment/>
      <protection/>
    </xf>
    <xf numFmtId="0" fontId="3" fillId="0" borderId="0" xfId="0" applyFont="1" applyFill="1" applyAlignment="1" applyProtection="1">
      <alignment vertical="center"/>
      <protection/>
    </xf>
    <xf numFmtId="0" fontId="78" fillId="0" borderId="0" xfId="0" applyFont="1" applyFill="1" applyAlignment="1" applyProtection="1">
      <alignment/>
      <protection/>
    </xf>
    <xf numFmtId="0" fontId="1" fillId="0" borderId="0" xfId="0" applyFont="1" applyFill="1" applyAlignment="1" applyProtection="1">
      <alignment/>
      <protection/>
    </xf>
    <xf numFmtId="0" fontId="0"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center" wrapText="1"/>
      <protection/>
    </xf>
    <xf numFmtId="0" fontId="8"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right"/>
      <protection/>
    </xf>
    <xf numFmtId="0" fontId="7" fillId="33" borderId="0"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0" fontId="9"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right"/>
      <protection/>
    </xf>
    <xf numFmtId="0" fontId="3"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vertical="center"/>
      <protection/>
    </xf>
    <xf numFmtId="0" fontId="2"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protection/>
    </xf>
    <xf numFmtId="0" fontId="10" fillId="33" borderId="0" xfId="0" applyNumberFormat="1" applyFont="1" applyFill="1" applyBorder="1" applyAlignment="1" applyProtection="1">
      <alignment/>
      <protection/>
    </xf>
    <xf numFmtId="0" fontId="1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vertical="top"/>
      <protection/>
    </xf>
    <xf numFmtId="0" fontId="3" fillId="33" borderId="0" xfId="0" applyNumberFormat="1" applyFont="1" applyFill="1" applyBorder="1" applyAlignment="1" applyProtection="1">
      <alignment horizontal="center"/>
      <protection/>
    </xf>
    <xf numFmtId="0" fontId="1" fillId="33" borderId="0" xfId="0" applyNumberFormat="1" applyFont="1" applyFill="1" applyBorder="1" applyAlignment="1" applyProtection="1">
      <alignment/>
      <protection/>
    </xf>
    <xf numFmtId="0" fontId="21" fillId="33" borderId="0" xfId="0" applyNumberFormat="1" applyFont="1" applyFill="1" applyBorder="1" applyAlignment="1" applyProtection="1">
      <alignment/>
      <protection/>
    </xf>
    <xf numFmtId="0" fontId="1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center" vertical="top"/>
      <protection/>
    </xf>
    <xf numFmtId="0" fontId="1" fillId="33" borderId="13" xfId="0" applyNumberFormat="1" applyFont="1" applyFill="1" applyBorder="1" applyAlignment="1" applyProtection="1">
      <alignment vertical="center"/>
      <protection/>
    </xf>
    <xf numFmtId="0" fontId="1" fillId="33" borderId="10" xfId="0" applyNumberFormat="1" applyFont="1" applyFill="1" applyBorder="1" applyAlignment="1" applyProtection="1">
      <alignment vertical="center"/>
      <protection/>
    </xf>
    <xf numFmtId="0" fontId="1" fillId="33" borderId="10" xfId="0" applyNumberFormat="1" applyFont="1" applyFill="1" applyBorder="1" applyAlignment="1" applyProtection="1">
      <alignment/>
      <protection/>
    </xf>
    <xf numFmtId="0" fontId="0"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horizontal="left" vertical="center"/>
      <protection/>
    </xf>
    <xf numFmtId="0" fontId="1" fillId="33" borderId="10" xfId="0" applyNumberFormat="1" applyFont="1" applyFill="1" applyBorder="1" applyAlignment="1" applyProtection="1">
      <alignment vertical="top"/>
      <protection/>
    </xf>
    <xf numFmtId="0" fontId="1" fillId="33" borderId="0" xfId="0" applyNumberFormat="1" applyFont="1" applyFill="1" applyBorder="1" applyAlignment="1" applyProtection="1">
      <alignment horizontal="center"/>
      <protection/>
    </xf>
    <xf numFmtId="0" fontId="79" fillId="33" borderId="11" xfId="0" applyNumberFormat="1" applyFont="1" applyFill="1" applyBorder="1" applyAlignment="1" applyProtection="1">
      <alignment horizontal="left" vertical="center"/>
      <protection/>
    </xf>
    <xf numFmtId="0" fontId="0" fillId="33" borderId="14" xfId="0" applyNumberFormat="1" applyFont="1" applyFill="1" applyBorder="1" applyAlignment="1" applyProtection="1">
      <alignment horizontal="center" vertical="top"/>
      <protection/>
    </xf>
    <xf numFmtId="0" fontId="1" fillId="33" borderId="14" xfId="0" applyNumberFormat="1" applyFont="1" applyFill="1" applyBorder="1" applyAlignment="1" applyProtection="1">
      <alignment horizontal="center"/>
      <protection/>
    </xf>
    <xf numFmtId="0" fontId="1" fillId="33"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vertical="center"/>
      <protection/>
    </xf>
    <xf numFmtId="0" fontId="1" fillId="33" borderId="15" xfId="0" applyNumberFormat="1" applyFont="1" applyFill="1" applyBorder="1" applyAlignment="1" applyProtection="1">
      <alignment vertical="center"/>
      <protection/>
    </xf>
    <xf numFmtId="0" fontId="80" fillId="33"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vertical="center"/>
      <protection/>
    </xf>
    <xf numFmtId="0" fontId="1" fillId="33" borderId="16" xfId="0" applyNumberFormat="1" applyFont="1" applyFill="1" applyBorder="1" applyAlignment="1" applyProtection="1">
      <alignment vertical="top"/>
      <protection/>
    </xf>
    <xf numFmtId="0" fontId="1" fillId="33" borderId="11" xfId="0" applyNumberFormat="1" applyFont="1" applyFill="1" applyBorder="1" applyAlignment="1" applyProtection="1">
      <alignment vertical="top"/>
      <protection/>
    </xf>
    <xf numFmtId="0" fontId="0" fillId="33" borderId="11" xfId="0" applyNumberFormat="1" applyFont="1" applyFill="1" applyBorder="1" applyAlignment="1" applyProtection="1">
      <alignment/>
      <protection/>
    </xf>
    <xf numFmtId="0" fontId="81" fillId="33" borderId="17"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vertical="center"/>
      <protection/>
    </xf>
    <xf numFmtId="4" fontId="1" fillId="33" borderId="11" xfId="46" applyNumberFormat="1" applyFont="1" applyFill="1" applyBorder="1" applyAlignment="1" applyProtection="1">
      <alignment horizontal="left" vertical="top"/>
      <protection/>
    </xf>
    <xf numFmtId="0" fontId="1" fillId="33" borderId="11" xfId="0" applyNumberFormat="1" applyFont="1" applyFill="1" applyBorder="1" applyAlignment="1" applyProtection="1">
      <alignment/>
      <protection/>
    </xf>
    <xf numFmtId="182" fontId="1" fillId="33" borderId="11"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49" fontId="79" fillId="33" borderId="10" xfId="0" applyNumberFormat="1" applyFont="1" applyFill="1" applyBorder="1" applyAlignment="1" applyProtection="1">
      <alignment horizontal="left" vertical="top"/>
      <protection/>
    </xf>
    <xf numFmtId="49" fontId="79" fillId="33" borderId="18" xfId="0" applyNumberFormat="1" applyFont="1" applyFill="1" applyBorder="1" applyAlignment="1" applyProtection="1">
      <alignment horizontal="left" vertical="top"/>
      <protection/>
    </xf>
    <xf numFmtId="0" fontId="1" fillId="33" borderId="0" xfId="0" applyNumberFormat="1" applyFont="1" applyFill="1" applyBorder="1" applyAlignment="1" applyProtection="1">
      <alignment/>
      <protection/>
    </xf>
    <xf numFmtId="0" fontId="1" fillId="33" borderId="11" xfId="0" applyFont="1" applyFill="1" applyBorder="1" applyAlignment="1" applyProtection="1">
      <alignment vertical="top"/>
      <protection/>
    </xf>
    <xf numFmtId="49" fontId="14" fillId="33" borderId="11" xfId="0" applyNumberFormat="1" applyFont="1" applyFill="1" applyBorder="1" applyAlignment="1" applyProtection="1">
      <alignment horizontal="left" vertical="center"/>
      <protection/>
    </xf>
    <xf numFmtId="0" fontId="1" fillId="33" borderId="0" xfId="0" applyNumberFormat="1" applyFont="1" applyFill="1" applyBorder="1" applyAlignment="1" applyProtection="1">
      <alignment vertical="top"/>
      <protection/>
    </xf>
    <xf numFmtId="0" fontId="1" fillId="33" borderId="10" xfId="0" applyNumberFormat="1" applyFont="1" applyFill="1" applyBorder="1" applyAlignment="1" applyProtection="1">
      <alignment/>
      <protection/>
    </xf>
    <xf numFmtId="0" fontId="0" fillId="33" borderId="10" xfId="0" applyNumberFormat="1" applyFont="1" applyFill="1" applyBorder="1" applyAlignment="1" applyProtection="1">
      <alignment vertical="center"/>
      <protection/>
    </xf>
    <xf numFmtId="178" fontId="14" fillId="33" borderId="10" xfId="0" applyNumberFormat="1" applyFont="1" applyFill="1" applyBorder="1" applyAlignment="1" applyProtection="1">
      <alignment horizontal="left" vertical="center"/>
      <protection/>
    </xf>
    <xf numFmtId="0" fontId="1" fillId="33" borderId="19" xfId="0" applyNumberFormat="1" applyFont="1" applyFill="1" applyBorder="1" applyAlignment="1" applyProtection="1">
      <alignment vertical="center"/>
      <protection/>
    </xf>
    <xf numFmtId="0" fontId="11" fillId="33" borderId="11" xfId="0" applyNumberFormat="1" applyFont="1" applyFill="1" applyBorder="1" applyAlignment="1" applyProtection="1">
      <alignment/>
      <protection/>
    </xf>
    <xf numFmtId="0" fontId="2" fillId="33" borderId="11" xfId="0" applyNumberFormat="1" applyFont="1" applyFill="1" applyBorder="1" applyAlignment="1" applyProtection="1">
      <alignment/>
      <protection/>
    </xf>
    <xf numFmtId="0" fontId="1" fillId="33" borderId="10" xfId="0" applyNumberFormat="1" applyFont="1" applyFill="1" applyBorder="1" applyAlignment="1" applyProtection="1">
      <alignment vertical="center"/>
      <protection/>
    </xf>
    <xf numFmtId="0" fontId="11" fillId="33" borderId="0" xfId="0" applyNumberFormat="1" applyFont="1" applyFill="1" applyBorder="1" applyAlignment="1" applyProtection="1">
      <alignment vertical="top"/>
      <protection/>
    </xf>
    <xf numFmtId="0" fontId="10" fillId="33" borderId="0" xfId="0" applyNumberFormat="1" applyFont="1" applyFill="1" applyBorder="1" applyAlignment="1" applyProtection="1">
      <alignment vertical="top"/>
      <protection/>
    </xf>
    <xf numFmtId="0" fontId="10" fillId="33" borderId="11" xfId="0" applyNumberFormat="1" applyFont="1" applyFill="1" applyBorder="1" applyAlignment="1" applyProtection="1">
      <alignment/>
      <protection/>
    </xf>
    <xf numFmtId="49" fontId="3" fillId="33" borderId="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protection/>
    </xf>
    <xf numFmtId="187" fontId="25" fillId="34" borderId="0" xfId="0" applyNumberFormat="1" applyFont="1" applyFill="1" applyBorder="1" applyAlignment="1" applyProtection="1">
      <alignment/>
      <protection/>
    </xf>
    <xf numFmtId="0" fontId="0" fillId="33" borderId="0" xfId="0" applyNumberFormat="1" applyFont="1" applyFill="1" applyBorder="1" applyAlignment="1" applyProtection="1">
      <alignment vertical="top"/>
      <protection/>
    </xf>
    <xf numFmtId="0" fontId="3" fillId="34" borderId="15" xfId="0" applyNumberFormat="1" applyFont="1" applyFill="1" applyBorder="1" applyAlignment="1" applyProtection="1">
      <alignment/>
      <protection/>
    </xf>
    <xf numFmtId="0" fontId="3" fillId="34" borderId="0" xfId="0" applyNumberFormat="1" applyFont="1" applyFill="1" applyBorder="1" applyAlignment="1" applyProtection="1">
      <alignment/>
      <protection/>
    </xf>
    <xf numFmtId="49" fontId="82" fillId="33" borderId="0" xfId="0" applyNumberFormat="1" applyFont="1" applyFill="1" applyBorder="1" applyAlignment="1" applyProtection="1">
      <alignment horizontal="left"/>
      <protection/>
    </xf>
    <xf numFmtId="49" fontId="25" fillId="34" borderId="0" xfId="0" applyNumberFormat="1" applyFont="1" applyFill="1" applyBorder="1" applyAlignment="1" applyProtection="1">
      <alignment/>
      <protection/>
    </xf>
    <xf numFmtId="4" fontId="79" fillId="34" borderId="0" xfId="0" applyNumberFormat="1" applyFont="1" applyFill="1" applyBorder="1" applyAlignment="1" applyProtection="1">
      <alignment/>
      <protection/>
    </xf>
    <xf numFmtId="3" fontId="26" fillId="33" borderId="0" xfId="0" applyNumberFormat="1" applyFont="1" applyFill="1" applyBorder="1" applyAlignment="1" applyProtection="1">
      <alignment horizontal="left"/>
      <protection/>
    </xf>
    <xf numFmtId="0" fontId="15" fillId="33"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center" vertical="top"/>
      <protection/>
    </xf>
    <xf numFmtId="4" fontId="17" fillId="33" borderId="0" xfId="46"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0" fillId="33" borderId="16" xfId="0" applyNumberFormat="1" applyFont="1" applyFill="1" applyBorder="1" applyAlignment="1" applyProtection="1">
      <alignment/>
      <protection/>
    </xf>
    <xf numFmtId="0" fontId="13" fillId="33" borderId="11" xfId="0" applyNumberFormat="1" applyFont="1" applyFill="1" applyBorder="1" applyAlignment="1" applyProtection="1">
      <alignment/>
      <protection/>
    </xf>
    <xf numFmtId="0" fontId="1" fillId="33" borderId="11" xfId="0" applyNumberFormat="1" applyFont="1" applyFill="1" applyBorder="1" applyAlignment="1" applyProtection="1">
      <alignment/>
      <protection/>
    </xf>
    <xf numFmtId="177" fontId="81" fillId="33" borderId="11" xfId="0" applyNumberFormat="1" applyFont="1" applyFill="1" applyBorder="1" applyAlignment="1" applyProtection="1">
      <alignment horizontal="left"/>
      <protection/>
    </xf>
    <xf numFmtId="0" fontId="12" fillId="33" borderId="11"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top"/>
      <protection/>
    </xf>
    <xf numFmtId="14" fontId="1" fillId="33" borderId="0" xfId="0" applyNumberFormat="1" applyFont="1" applyFill="1" applyBorder="1" applyAlignment="1" applyProtection="1">
      <alignment/>
      <protection/>
    </xf>
    <xf numFmtId="0" fontId="0" fillId="33" borderId="14" xfId="0" applyNumberFormat="1" applyFont="1" applyFill="1" applyBorder="1" applyAlignment="1" applyProtection="1">
      <alignment horizontal="center"/>
      <protection/>
    </xf>
    <xf numFmtId="0" fontId="0" fillId="33" borderId="0" xfId="0" applyFont="1"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Border="1" applyAlignment="1" applyProtection="1">
      <alignment horizontal="center" vertical="center"/>
      <protection/>
    </xf>
    <xf numFmtId="0" fontId="3" fillId="33" borderId="11"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17" fillId="33" borderId="17"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protection/>
    </xf>
    <xf numFmtId="0" fontId="1" fillId="33" borderId="0" xfId="0" applyNumberFormat="1" applyFont="1" applyFill="1" applyBorder="1" applyAlignment="1" applyProtection="1">
      <alignment horizontal="left"/>
      <protection/>
    </xf>
    <xf numFmtId="0" fontId="3" fillId="33" borderId="0" xfId="0" applyFont="1" applyFill="1" applyBorder="1" applyAlignment="1" applyProtection="1">
      <alignment horizontal="center"/>
      <protection/>
    </xf>
    <xf numFmtId="0" fontId="1" fillId="33" borderId="0" xfId="0" applyFont="1" applyFill="1" applyBorder="1" applyAlignment="1" applyProtection="1">
      <alignment horizontal="center" vertical="top"/>
      <protection/>
    </xf>
    <xf numFmtId="0" fontId="1" fillId="33" borderId="11" xfId="0" applyNumberFormat="1" applyFont="1" applyFill="1" applyBorder="1" applyAlignment="1" applyProtection="1">
      <alignment horizontal="center" vertical="top"/>
      <protection/>
    </xf>
    <xf numFmtId="0" fontId="27" fillId="33" borderId="0" xfId="0" applyNumberFormat="1" applyFont="1" applyFill="1" applyBorder="1" applyAlignment="1" applyProtection="1">
      <alignment horizontal="left"/>
      <protection/>
    </xf>
    <xf numFmtId="0" fontId="83" fillId="34" borderId="0" xfId="0" applyFont="1" applyFill="1" applyAlignment="1">
      <alignment/>
    </xf>
    <xf numFmtId="178" fontId="14" fillId="33" borderId="11" xfId="0" applyNumberFormat="1" applyFont="1" applyFill="1" applyBorder="1" applyAlignment="1" applyProtection="1">
      <alignment horizontal="left" vertical="center"/>
      <protection/>
    </xf>
    <xf numFmtId="0" fontId="9" fillId="34" borderId="0" xfId="0" applyFont="1" applyFill="1" applyAlignment="1" applyProtection="1">
      <alignment vertical="center"/>
      <protection/>
    </xf>
    <xf numFmtId="0" fontId="1" fillId="34" borderId="0" xfId="0" applyFont="1" applyFill="1" applyAlignment="1" applyProtection="1">
      <alignment/>
      <protection/>
    </xf>
    <xf numFmtId="0" fontId="3" fillId="34" borderId="0" xfId="0" applyFont="1" applyFill="1" applyAlignment="1">
      <alignment/>
    </xf>
    <xf numFmtId="0" fontId="3" fillId="34" borderId="0" xfId="0" applyFont="1" applyFill="1" applyAlignment="1" applyProtection="1">
      <alignment/>
      <protection/>
    </xf>
    <xf numFmtId="49" fontId="79" fillId="33" borderId="0" xfId="0" applyNumberFormat="1" applyFont="1" applyFill="1" applyBorder="1" applyAlignment="1" applyProtection="1">
      <alignment horizontal="left" vertical="top"/>
      <protection/>
    </xf>
    <xf numFmtId="0" fontId="0" fillId="33" borderId="11" xfId="0" applyNumberFormat="1" applyFont="1" applyFill="1" applyBorder="1" applyAlignment="1">
      <alignment/>
    </xf>
    <xf numFmtId="4" fontId="1" fillId="33" borderId="0" xfId="46" applyNumberFormat="1" applyFont="1" applyFill="1" applyBorder="1" applyAlignment="1" applyProtection="1">
      <alignment horizontal="left" vertical="top"/>
      <protection/>
    </xf>
    <xf numFmtId="0" fontId="3" fillId="0" borderId="0" xfId="0" applyFont="1" applyFill="1" applyAlignment="1">
      <alignment horizontal="left"/>
    </xf>
    <xf numFmtId="0" fontId="84" fillId="0" borderId="0" xfId="0" applyFont="1" applyFill="1" applyAlignment="1">
      <alignment horizontal="center" vertical="center"/>
    </xf>
    <xf numFmtId="190" fontId="15" fillId="0" borderId="0" xfId="0" applyNumberFormat="1" applyFont="1" applyFill="1" applyAlignment="1" applyProtection="1">
      <alignment horizontal="left"/>
      <protection/>
    </xf>
    <xf numFmtId="0" fontId="3" fillId="0" borderId="0" xfId="0" applyFont="1" applyFill="1" applyAlignment="1" applyProtection="1">
      <alignment horizontal="center"/>
      <protection locked="0"/>
    </xf>
    <xf numFmtId="0" fontId="13" fillId="0" borderId="0" xfId="0" applyFont="1" applyFill="1" applyAlignment="1">
      <alignment horizontal="left"/>
    </xf>
    <xf numFmtId="0" fontId="80" fillId="0" borderId="0" xfId="0" applyFont="1" applyFill="1" applyAlignment="1">
      <alignment/>
    </xf>
    <xf numFmtId="0" fontId="1" fillId="0" borderId="0" xfId="0" applyFont="1" applyFill="1" applyAlignment="1">
      <alignment horizontal="left" vertical="top"/>
    </xf>
    <xf numFmtId="0" fontId="3" fillId="34" borderId="0" xfId="0" applyFont="1" applyFill="1" applyAlignment="1" applyProtection="1">
      <alignment/>
      <protection locked="0"/>
    </xf>
    <xf numFmtId="0" fontId="3" fillId="35" borderId="0" xfId="0" applyFont="1" applyFill="1" applyAlignment="1">
      <alignment/>
    </xf>
    <xf numFmtId="0" fontId="9" fillId="35" borderId="0" xfId="0" applyFont="1" applyFill="1" applyAlignment="1">
      <alignment horizontal="right" vertical="center"/>
    </xf>
    <xf numFmtId="0" fontId="9" fillId="0" borderId="0" xfId="0" applyFont="1" applyFill="1" applyAlignment="1" applyProtection="1">
      <alignment/>
      <protection/>
    </xf>
    <xf numFmtId="0" fontId="3" fillId="34" borderId="0" xfId="0" applyFont="1" applyFill="1" applyAlignment="1" applyProtection="1">
      <alignment/>
      <protection/>
    </xf>
    <xf numFmtId="0" fontId="80" fillId="33" borderId="0" xfId="0" applyFont="1" applyFill="1" applyAlignment="1">
      <alignment/>
    </xf>
    <xf numFmtId="0" fontId="78" fillId="0" borderId="0" xfId="0" applyFont="1" applyFill="1" applyAlignment="1">
      <alignment/>
    </xf>
    <xf numFmtId="0" fontId="15" fillId="34" borderId="0" xfId="0" applyFont="1" applyFill="1" applyAlignment="1" applyProtection="1">
      <alignment horizontal="left"/>
      <protection/>
    </xf>
    <xf numFmtId="0" fontId="9" fillId="34" borderId="0" xfId="0" applyFont="1" applyFill="1" applyAlignment="1">
      <alignment vertical="top"/>
    </xf>
    <xf numFmtId="0" fontId="1" fillId="34" borderId="0" xfId="0" applyNumberFormat="1" applyFont="1" applyFill="1" applyBorder="1" applyAlignment="1" applyProtection="1">
      <alignment horizontal="left"/>
      <protection/>
    </xf>
    <xf numFmtId="176" fontId="3" fillId="0" borderId="0" xfId="0" applyNumberFormat="1" applyFont="1" applyFill="1" applyAlignment="1" applyProtection="1">
      <alignment horizontal="left"/>
      <protection/>
    </xf>
    <xf numFmtId="0" fontId="81" fillId="33" borderId="0" xfId="0" applyNumberFormat="1" applyFont="1" applyFill="1" applyBorder="1" applyAlignment="1" applyProtection="1">
      <alignment horizontal="center" vertical="center"/>
      <protection/>
    </xf>
    <xf numFmtId="0" fontId="79" fillId="33" borderId="16" xfId="0" applyNumberFormat="1" applyFont="1" applyFill="1" applyBorder="1" applyAlignment="1" applyProtection="1">
      <alignment horizontal="left" vertical="center"/>
      <protection/>
    </xf>
    <xf numFmtId="0" fontId="79" fillId="33" borderId="11" xfId="0" applyNumberFormat="1" applyFont="1" applyFill="1" applyBorder="1" applyAlignment="1" applyProtection="1">
      <alignment horizontal="left" vertical="center"/>
      <protection/>
    </xf>
    <xf numFmtId="0" fontId="81" fillId="33" borderId="11" xfId="0" applyNumberFormat="1" applyFont="1" applyFill="1" applyBorder="1" applyAlignment="1" applyProtection="1">
      <alignment horizontal="center" vertical="center"/>
      <protection/>
    </xf>
    <xf numFmtId="0" fontId="14" fillId="33" borderId="11" xfId="0" applyNumberFormat="1" applyFont="1" applyFill="1" applyBorder="1" applyAlignment="1" applyProtection="1">
      <alignment horizontal="left" vertical="center"/>
      <protection/>
    </xf>
    <xf numFmtId="0" fontId="82" fillId="33" borderId="0" xfId="0" applyNumberFormat="1" applyFont="1" applyFill="1" applyBorder="1" applyAlignment="1" applyProtection="1">
      <alignment horizontal="left" vertical="top"/>
      <protection/>
    </xf>
    <xf numFmtId="0" fontId="82" fillId="33" borderId="10" xfId="0" applyNumberFormat="1" applyFont="1" applyFill="1" applyBorder="1" applyAlignment="1" applyProtection="1">
      <alignment horizontal="left" vertical="top"/>
      <protection/>
    </xf>
    <xf numFmtId="4" fontId="79" fillId="33" borderId="0" xfId="0" applyNumberFormat="1" applyFont="1" applyFill="1" applyBorder="1" applyAlignment="1" applyProtection="1">
      <alignment horizontal="left" vertical="top"/>
      <protection/>
    </xf>
    <xf numFmtId="49" fontId="79" fillId="33" borderId="11" xfId="0" applyNumberFormat="1" applyFont="1" applyFill="1" applyBorder="1" applyAlignment="1" applyProtection="1">
      <alignment horizontal="left" vertical="center"/>
      <protection/>
    </xf>
    <xf numFmtId="4" fontId="79" fillId="33" borderId="11" xfId="0" applyNumberFormat="1" applyFont="1" applyFill="1" applyBorder="1" applyAlignment="1" applyProtection="1">
      <alignment horizontal="left" vertical="top"/>
      <protection/>
    </xf>
    <xf numFmtId="184" fontId="79" fillId="33" borderId="11" xfId="0" applyNumberFormat="1" applyFont="1" applyFill="1" applyBorder="1" applyAlignment="1" applyProtection="1">
      <alignment horizontal="left" vertical="center"/>
      <protection/>
    </xf>
    <xf numFmtId="194" fontId="3" fillId="33" borderId="0" xfId="0" applyNumberFormat="1" applyFont="1" applyFill="1" applyBorder="1" applyAlignment="1" applyProtection="1">
      <alignment horizontal="left"/>
      <protection/>
    </xf>
    <xf numFmtId="0" fontId="1" fillId="33" borderId="14"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left" vertical="center"/>
      <protection/>
    </xf>
    <xf numFmtId="49" fontId="82" fillId="33" borderId="0" xfId="0" applyNumberFormat="1" applyFont="1" applyFill="1" applyBorder="1" applyAlignment="1" applyProtection="1">
      <alignment horizontal="left" vertical="top"/>
      <protection/>
    </xf>
    <xf numFmtId="0" fontId="85" fillId="33" borderId="17" xfId="0" applyNumberFormat="1" applyFont="1" applyFill="1" applyBorder="1" applyAlignment="1" applyProtection="1">
      <alignment horizontal="center" vertical="top"/>
      <protection/>
    </xf>
    <xf numFmtId="0" fontId="30" fillId="34" borderId="0" xfId="0" applyFont="1" applyFill="1" applyAlignment="1">
      <alignment vertical="center"/>
    </xf>
    <xf numFmtId="184" fontId="79" fillId="33" borderId="11" xfId="0" applyNumberFormat="1" applyFont="1" applyFill="1" applyBorder="1" applyAlignment="1" applyProtection="1">
      <alignment horizontal="left" vertical="center"/>
      <protection/>
    </xf>
    <xf numFmtId="195" fontId="3" fillId="33" borderId="0" xfId="0" applyNumberFormat="1" applyFont="1" applyFill="1" applyBorder="1" applyAlignment="1" applyProtection="1">
      <alignment horizontal="left"/>
      <protection/>
    </xf>
    <xf numFmtId="0" fontId="14" fillId="33" borderId="11" xfId="0" applyNumberFormat="1" applyFont="1" applyFill="1" applyBorder="1" applyAlignment="1" applyProtection="1">
      <alignment horizontal="left" vertical="top"/>
      <protection/>
    </xf>
    <xf numFmtId="0" fontId="9" fillId="0" borderId="0" xfId="0" applyFont="1" applyFill="1" applyAlignment="1">
      <alignment horizontal="right" vertical="center"/>
    </xf>
    <xf numFmtId="191" fontId="78" fillId="0" borderId="0" xfId="0" applyNumberFormat="1" applyFont="1" applyFill="1" applyAlignment="1" applyProtection="1">
      <alignment horizontal="left"/>
      <protection/>
    </xf>
    <xf numFmtId="0" fontId="1" fillId="34" borderId="0" xfId="0" applyFont="1" applyFill="1" applyAlignment="1" applyProtection="1">
      <alignment/>
      <protection/>
    </xf>
    <xf numFmtId="0" fontId="3" fillId="34" borderId="0" xfId="0" applyFont="1" applyFill="1" applyAlignment="1">
      <alignment/>
    </xf>
    <xf numFmtId="0" fontId="3" fillId="34" borderId="0" xfId="0" applyFont="1" applyFill="1" applyAlignment="1">
      <alignment/>
    </xf>
    <xf numFmtId="0" fontId="3" fillId="34" borderId="0" xfId="0" applyFont="1" applyFill="1" applyAlignment="1">
      <alignment horizontal="left" vertical="center"/>
    </xf>
    <xf numFmtId="0" fontId="3" fillId="34" borderId="0" xfId="0" applyFont="1" applyFill="1" applyAlignment="1">
      <alignment/>
    </xf>
    <xf numFmtId="179" fontId="79" fillId="33" borderId="11" xfId="0" applyNumberFormat="1" applyFont="1" applyFill="1" applyBorder="1" applyAlignment="1" applyProtection="1">
      <alignment horizontal="left" vertical="center"/>
      <protection/>
    </xf>
    <xf numFmtId="0" fontId="28" fillId="33" borderId="0" xfId="0" applyNumberFormat="1" applyFont="1" applyFill="1" applyBorder="1" applyAlignment="1" applyProtection="1">
      <alignment vertical="top"/>
      <protection/>
    </xf>
    <xf numFmtId="0" fontId="3" fillId="0" borderId="0" xfId="0" applyFont="1" applyAlignment="1">
      <alignment/>
    </xf>
    <xf numFmtId="0" fontId="1" fillId="33" borderId="13" xfId="0" applyNumberFormat="1" applyFont="1" applyFill="1" applyBorder="1" applyAlignment="1" applyProtection="1">
      <alignment horizontal="left"/>
      <protection/>
    </xf>
    <xf numFmtId="0" fontId="79" fillId="33" borderId="0" xfId="0" applyNumberFormat="1" applyFont="1" applyFill="1" applyBorder="1" applyAlignment="1" applyProtection="1">
      <alignment horizontal="left" vertical="center"/>
      <protection/>
    </xf>
    <xf numFmtId="0" fontId="3" fillId="34" borderId="0" xfId="0" applyFont="1" applyFill="1" applyAlignment="1">
      <alignment/>
    </xf>
    <xf numFmtId="16" fontId="3" fillId="34" borderId="0" xfId="0" applyNumberFormat="1" applyFont="1" applyFill="1" applyAlignment="1" applyProtection="1">
      <alignment/>
      <protection/>
    </xf>
    <xf numFmtId="0" fontId="3" fillId="34" borderId="0" xfId="0" applyFont="1" applyFill="1" applyAlignment="1">
      <alignment/>
    </xf>
    <xf numFmtId="0" fontId="3" fillId="34" borderId="0" xfId="0" applyFont="1" applyFill="1" applyAlignment="1">
      <alignment/>
    </xf>
    <xf numFmtId="0" fontId="1" fillId="34" borderId="0" xfId="0" applyNumberFormat="1" applyFont="1" applyFill="1" applyBorder="1" applyAlignment="1" applyProtection="1">
      <alignment/>
      <protection/>
    </xf>
    <xf numFmtId="0" fontId="0" fillId="34" borderId="0" xfId="0" applyNumberFormat="1" applyFont="1" applyFill="1" applyBorder="1" applyAlignment="1" applyProtection="1">
      <alignment horizontal="center" vertical="top"/>
      <protection/>
    </xf>
    <xf numFmtId="0" fontId="0" fillId="34" borderId="0" xfId="0" applyNumberFormat="1" applyFont="1" applyFill="1" applyBorder="1" applyAlignment="1">
      <alignment/>
    </xf>
    <xf numFmtId="0" fontId="80" fillId="34" borderId="0" xfId="0" applyFont="1" applyFill="1" applyAlignment="1">
      <alignment/>
    </xf>
    <xf numFmtId="0" fontId="78" fillId="0" borderId="0" xfId="0" applyNumberFormat="1" applyFont="1" applyFill="1" applyAlignment="1">
      <alignment horizontal="center"/>
    </xf>
    <xf numFmtId="0" fontId="1" fillId="33" borderId="0" xfId="0" applyNumberFormat="1" applyFont="1" applyFill="1" applyBorder="1" applyAlignment="1" applyProtection="1">
      <alignment textRotation="90"/>
      <protection/>
    </xf>
    <xf numFmtId="0" fontId="0" fillId="33" borderId="11" xfId="0" applyNumberFormat="1" applyFont="1" applyFill="1" applyBorder="1" applyAlignment="1" applyProtection="1">
      <alignment/>
      <protection/>
    </xf>
    <xf numFmtId="0" fontId="1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left"/>
      <protection/>
    </xf>
    <xf numFmtId="0" fontId="1" fillId="33" borderId="0" xfId="0" applyFont="1" applyFill="1" applyBorder="1" applyAlignment="1">
      <alignment/>
    </xf>
    <xf numFmtId="0" fontId="0" fillId="33" borderId="0" xfId="0" applyFill="1" applyBorder="1" applyAlignment="1">
      <alignment/>
    </xf>
    <xf numFmtId="0" fontId="0" fillId="33" borderId="11" xfId="0" applyNumberFormat="1" applyFont="1" applyFill="1" applyBorder="1" applyAlignment="1" applyProtection="1">
      <alignment horizontal="left"/>
      <protection/>
    </xf>
    <xf numFmtId="189" fontId="81" fillId="33" borderId="11" xfId="0" applyNumberFormat="1" applyFont="1" applyFill="1" applyBorder="1" applyAlignment="1" applyProtection="1">
      <alignment horizontal="left" vertical="center"/>
      <protection/>
    </xf>
    <xf numFmtId="189" fontId="81" fillId="33" borderId="11" xfId="0" applyNumberFormat="1" applyFont="1" applyFill="1" applyBorder="1" applyAlignment="1" applyProtection="1">
      <alignment horizontal="left" vertical="center"/>
      <protection/>
    </xf>
    <xf numFmtId="0" fontId="79" fillId="33" borderId="11" xfId="0" applyNumberFormat="1" applyFont="1" applyFill="1" applyBorder="1" applyAlignment="1" applyProtection="1">
      <alignment horizontal="left" vertical="center"/>
      <protection/>
    </xf>
    <xf numFmtId="0" fontId="1" fillId="33" borderId="10" xfId="0" applyNumberFormat="1" applyFont="1" applyFill="1" applyBorder="1" applyAlignment="1" applyProtection="1">
      <alignment horizontal="left"/>
      <protection/>
    </xf>
    <xf numFmtId="0" fontId="3" fillId="33" borderId="0"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0" xfId="0" applyNumberFormat="1" applyFont="1" applyFill="1" applyBorder="1" applyAlignment="1" applyProtection="1">
      <alignment vertical="top"/>
      <protection/>
    </xf>
    <xf numFmtId="200" fontId="1" fillId="33" borderId="16" xfId="0" applyNumberFormat="1" applyFont="1" applyFill="1" applyBorder="1" applyAlignment="1" applyProtection="1">
      <alignment horizontal="left" vertical="top"/>
      <protection/>
    </xf>
    <xf numFmtId="185" fontId="1" fillId="33" borderId="11" xfId="0" applyNumberFormat="1" applyFont="1" applyFill="1" applyBorder="1" applyAlignment="1" applyProtection="1">
      <alignment horizontal="left" vertical="top"/>
      <protection/>
    </xf>
    <xf numFmtId="0" fontId="79" fillId="33" borderId="11" xfId="0" applyNumberFormat="1" applyFont="1" applyFill="1" applyBorder="1" applyAlignment="1" applyProtection="1">
      <alignment horizontal="left" vertical="top"/>
      <protection/>
    </xf>
    <xf numFmtId="0" fontId="79" fillId="33" borderId="11" xfId="0" applyNumberFormat="1" applyFont="1" applyFill="1" applyBorder="1" applyAlignment="1" applyProtection="1">
      <alignment horizontal="left"/>
      <protection/>
    </xf>
    <xf numFmtId="0" fontId="0" fillId="33" borderId="11" xfId="0" applyNumberFormat="1" applyFont="1" applyFill="1" applyBorder="1" applyAlignment="1">
      <alignment/>
    </xf>
    <xf numFmtId="0" fontId="1" fillId="33" borderId="16" xfId="0" applyNumberFormat="1" applyFont="1" applyFill="1" applyBorder="1" applyAlignment="1">
      <alignment vertical="top"/>
    </xf>
    <xf numFmtId="0" fontId="3" fillId="34" borderId="0" xfId="0" applyFont="1" applyFill="1" applyAlignment="1">
      <alignment/>
    </xf>
    <xf numFmtId="0" fontId="15" fillId="33" borderId="17"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left" vertical="center"/>
      <protection/>
    </xf>
    <xf numFmtId="0" fontId="0" fillId="34" borderId="10" xfId="0" applyFill="1" applyBorder="1" applyAlignment="1">
      <alignment/>
    </xf>
    <xf numFmtId="0" fontId="0" fillId="34" borderId="0" xfId="0" applyFill="1" applyAlignment="1">
      <alignment/>
    </xf>
    <xf numFmtId="0" fontId="1" fillId="34" borderId="11" xfId="0" applyNumberFormat="1" applyFont="1" applyFill="1" applyBorder="1" applyAlignment="1" applyProtection="1">
      <alignment/>
      <protection/>
    </xf>
    <xf numFmtId="0" fontId="31" fillId="33" borderId="0" xfId="0" applyNumberFormat="1" applyFont="1" applyFill="1" applyBorder="1" applyAlignment="1" applyProtection="1">
      <alignment vertical="center"/>
      <protection/>
    </xf>
    <xf numFmtId="0" fontId="3" fillId="34" borderId="0" xfId="0" applyFont="1" applyFill="1" applyAlignment="1">
      <alignment/>
    </xf>
    <xf numFmtId="199" fontId="78" fillId="34" borderId="0" xfId="0" applyNumberFormat="1" applyFont="1" applyFill="1" applyAlignment="1" applyProtection="1">
      <alignment horizontal="left"/>
      <protection/>
    </xf>
    <xf numFmtId="0" fontId="0" fillId="34" borderId="0" xfId="0" applyNumberFormat="1" applyFont="1" applyFill="1" applyBorder="1" applyAlignment="1" applyProtection="1">
      <alignment horizontal="center" wrapText="1"/>
      <protection/>
    </xf>
    <xf numFmtId="0" fontId="3" fillId="34" borderId="0" xfId="0" applyNumberFormat="1" applyFont="1" applyFill="1" applyBorder="1" applyAlignment="1" applyProtection="1">
      <alignment horizontal="center"/>
      <protection/>
    </xf>
    <xf numFmtId="0" fontId="1" fillId="34" borderId="0" xfId="0" applyNumberFormat="1" applyFont="1" applyFill="1" applyBorder="1" applyAlignment="1" applyProtection="1">
      <alignment horizontal="center"/>
      <protection/>
    </xf>
    <xf numFmtId="0" fontId="0" fillId="34" borderId="10" xfId="0" applyNumberFormat="1" applyFont="1" applyFill="1" applyBorder="1" applyAlignment="1" applyProtection="1">
      <alignment/>
      <protection/>
    </xf>
    <xf numFmtId="185" fontId="1" fillId="34" borderId="11"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vertical="center"/>
      <protection/>
    </xf>
    <xf numFmtId="184" fontId="79" fillId="34" borderId="11" xfId="0" applyNumberFormat="1" applyFont="1" applyFill="1" applyBorder="1" applyAlignment="1" applyProtection="1">
      <alignment horizontal="left" vertical="center"/>
      <protection/>
    </xf>
    <xf numFmtId="189" fontId="3" fillId="34" borderId="0" xfId="0" applyNumberFormat="1" applyFont="1" applyFill="1" applyBorder="1" applyAlignment="1" applyProtection="1">
      <alignment/>
      <protection/>
    </xf>
    <xf numFmtId="205" fontId="3" fillId="33" borderId="0" xfId="0" applyNumberFormat="1" applyFont="1" applyFill="1" applyBorder="1" applyAlignment="1" applyProtection="1">
      <alignment horizontal="left"/>
      <protection/>
    </xf>
    <xf numFmtId="207" fontId="3" fillId="33" borderId="0" xfId="0" applyNumberFormat="1" applyFont="1" applyFill="1" applyBorder="1" applyAlignment="1" applyProtection="1">
      <alignment horizontal="left" vertical="top"/>
      <protection/>
    </xf>
    <xf numFmtId="208" fontId="3" fillId="33" borderId="0" xfId="0" applyNumberFormat="1" applyFont="1" applyFill="1" applyBorder="1" applyAlignment="1" applyProtection="1">
      <alignment horizontal="left"/>
      <protection/>
    </xf>
    <xf numFmtId="0" fontId="1" fillId="34" borderId="14" xfId="0" applyNumberFormat="1" applyFont="1" applyFill="1" applyBorder="1" applyAlignment="1" applyProtection="1">
      <alignment horizontal="center"/>
      <protection/>
    </xf>
    <xf numFmtId="0" fontId="3" fillId="34" borderId="0" xfId="0" applyFont="1" applyFill="1" applyAlignment="1">
      <alignment/>
    </xf>
    <xf numFmtId="0" fontId="0" fillId="33" borderId="11" xfId="0" applyNumberFormat="1" applyFont="1" applyFill="1" applyBorder="1" applyAlignment="1">
      <alignment/>
    </xf>
    <xf numFmtId="0" fontId="85" fillId="33" borderId="0" xfId="0" applyNumberFormat="1" applyFont="1" applyFill="1" applyBorder="1" applyAlignment="1" applyProtection="1">
      <alignment horizontal="center" vertical="top"/>
      <protection/>
    </xf>
    <xf numFmtId="0" fontId="0" fillId="34" borderId="14" xfId="0" applyNumberFormat="1" applyFont="1" applyFill="1" applyBorder="1" applyAlignment="1" applyProtection="1">
      <alignment/>
      <protection/>
    </xf>
    <xf numFmtId="0" fontId="3" fillId="34" borderId="0" xfId="0" applyFont="1" applyFill="1" applyAlignment="1">
      <alignment/>
    </xf>
    <xf numFmtId="0" fontId="3" fillId="34" borderId="0" xfId="0" applyFont="1" applyFill="1" applyAlignment="1">
      <alignment/>
    </xf>
    <xf numFmtId="0" fontId="9" fillId="34" borderId="0" xfId="0" applyFont="1" applyFill="1" applyAlignment="1">
      <alignment vertical="center"/>
    </xf>
    <xf numFmtId="0" fontId="3" fillId="34" borderId="0" xfId="0" applyFont="1" applyFill="1" applyAlignment="1">
      <alignment/>
    </xf>
    <xf numFmtId="0" fontId="6" fillId="34" borderId="0" xfId="0" applyFont="1" applyFill="1" applyAlignment="1">
      <alignment horizontal="center"/>
    </xf>
    <xf numFmtId="0" fontId="3" fillId="34" borderId="0" xfId="0" applyFont="1" applyFill="1" applyAlignment="1">
      <alignment vertical="center"/>
    </xf>
    <xf numFmtId="0" fontId="3" fillId="34" borderId="0" xfId="0" applyFont="1" applyFill="1" applyAlignment="1" applyProtection="1">
      <alignment horizontal="center" vertical="center"/>
      <protection locked="0"/>
    </xf>
    <xf numFmtId="0" fontId="1" fillId="34" borderId="0" xfId="0" applyNumberFormat="1" applyFont="1" applyFill="1" applyAlignment="1" applyProtection="1">
      <alignment/>
      <protection/>
    </xf>
    <xf numFmtId="189" fontId="3" fillId="34" borderId="0" xfId="0" applyNumberFormat="1" applyFont="1" applyFill="1" applyAlignment="1" applyProtection="1">
      <alignment/>
      <protection/>
    </xf>
    <xf numFmtId="189" fontId="3" fillId="34" borderId="0" xfId="0" applyNumberFormat="1" applyFont="1" applyFill="1" applyAlignment="1" applyProtection="1">
      <alignment/>
      <protection locked="0"/>
    </xf>
    <xf numFmtId="176" fontId="3" fillId="0" borderId="0" xfId="0" applyNumberFormat="1" applyFont="1" applyFill="1" applyAlignment="1" applyProtection="1">
      <alignment horizontal="left"/>
      <protection locked="0"/>
    </xf>
    <xf numFmtId="0" fontId="30" fillId="34" borderId="0" xfId="0" applyFont="1" applyFill="1" applyAlignment="1" applyProtection="1">
      <alignment vertical="center"/>
      <protection/>
    </xf>
    <xf numFmtId="0" fontId="3" fillId="34" borderId="0" xfId="0" applyFont="1" applyFill="1" applyAlignment="1" applyProtection="1">
      <alignment horizontal="left" vertical="center"/>
      <protection/>
    </xf>
    <xf numFmtId="0" fontId="9" fillId="0" borderId="0" xfId="0" applyFont="1" applyFill="1" applyAlignment="1" applyProtection="1">
      <alignment horizontal="left"/>
      <protection/>
    </xf>
    <xf numFmtId="0" fontId="80" fillId="0" borderId="0" xfId="0" applyFont="1" applyFill="1" applyAlignment="1" applyProtection="1">
      <alignment horizontal="left"/>
      <protection/>
    </xf>
    <xf numFmtId="0" fontId="3" fillId="34" borderId="0" xfId="0" applyFont="1" applyFill="1" applyAlignment="1">
      <alignment/>
    </xf>
    <xf numFmtId="0" fontId="11" fillId="33" borderId="0" xfId="0" applyFont="1" applyFill="1" applyAlignment="1" applyProtection="1">
      <alignment vertical="center"/>
      <protection/>
    </xf>
    <xf numFmtId="0" fontId="10" fillId="33" borderId="0" xfId="0" applyFont="1" applyFill="1" applyAlignment="1" applyProtection="1">
      <alignment/>
      <protection/>
    </xf>
    <xf numFmtId="0" fontId="19" fillId="33" borderId="0" xfId="0" applyFont="1" applyFill="1" applyAlignment="1" applyProtection="1">
      <alignment/>
      <protection/>
    </xf>
    <xf numFmtId="0" fontId="11" fillId="33" borderId="0" xfId="0" applyFont="1" applyFill="1" applyAlignment="1" applyProtection="1">
      <alignment/>
      <protection/>
    </xf>
    <xf numFmtId="0" fontId="9" fillId="33" borderId="0" xfId="0" applyFont="1" applyFill="1" applyAlignment="1" applyProtection="1">
      <alignment/>
      <protection/>
    </xf>
    <xf numFmtId="0" fontId="16" fillId="33" borderId="0" xfId="0" applyFont="1" applyFill="1" applyAlignment="1" applyProtection="1">
      <alignment/>
      <protection/>
    </xf>
    <xf numFmtId="0" fontId="3" fillId="33" borderId="0" xfId="0" applyFont="1" applyFill="1" applyAlignment="1" applyProtection="1">
      <alignment vertical="top"/>
      <protection/>
    </xf>
    <xf numFmtId="0" fontId="3" fillId="34" borderId="0" xfId="0" applyNumberFormat="1" applyFont="1" applyFill="1" applyAlignment="1">
      <alignment horizontal="left" indent="2"/>
    </xf>
    <xf numFmtId="0" fontId="83" fillId="34" borderId="0" xfId="0" applyFont="1" applyFill="1" applyAlignment="1" applyProtection="1">
      <alignment/>
      <protection/>
    </xf>
    <xf numFmtId="49" fontId="32" fillId="34" borderId="0" xfId="0" applyNumberFormat="1" applyFont="1" applyFill="1" applyAlignment="1" applyProtection="1">
      <alignment horizontal="left"/>
      <protection/>
    </xf>
    <xf numFmtId="0" fontId="3" fillId="34" borderId="0" xfId="0" applyFont="1" applyFill="1" applyAlignment="1" applyProtection="1">
      <alignment/>
      <protection locked="0"/>
    </xf>
    <xf numFmtId="0" fontId="3" fillId="34" borderId="0" xfId="0" applyFont="1" applyFill="1" applyAlignment="1" applyProtection="1">
      <alignment vertical="center"/>
      <protection locked="0"/>
    </xf>
    <xf numFmtId="0" fontId="3" fillId="0" borderId="0" xfId="0" applyFont="1" applyFill="1" applyAlignment="1">
      <alignment vertical="top"/>
    </xf>
    <xf numFmtId="212" fontId="3" fillId="34" borderId="0" xfId="0" applyNumberFormat="1" applyFont="1" applyFill="1" applyAlignment="1" applyProtection="1">
      <alignment horizontal="left"/>
      <protection/>
    </xf>
    <xf numFmtId="0" fontId="0" fillId="33" borderId="11" xfId="0" applyNumberFormat="1" applyFont="1" applyFill="1" applyBorder="1" applyAlignment="1">
      <alignment vertical="top"/>
    </xf>
    <xf numFmtId="0" fontId="0" fillId="33" borderId="0" xfId="0" applyNumberFormat="1" applyFont="1" applyFill="1" applyBorder="1" applyAlignment="1">
      <alignment vertical="top"/>
    </xf>
    <xf numFmtId="0" fontId="31" fillId="34" borderId="0" xfId="0" applyFont="1" applyFill="1" applyAlignment="1">
      <alignment/>
    </xf>
    <xf numFmtId="0" fontId="31" fillId="34" borderId="0" xfId="0" applyFont="1" applyFill="1" applyAlignment="1" applyProtection="1">
      <alignment/>
      <protection/>
    </xf>
    <xf numFmtId="0" fontId="9" fillId="36" borderId="0" xfId="0" applyFont="1" applyFill="1" applyBorder="1" applyAlignment="1">
      <alignment/>
    </xf>
    <xf numFmtId="0" fontId="3" fillId="36" borderId="0" xfId="0" applyFont="1" applyFill="1" applyBorder="1" applyAlignment="1">
      <alignment/>
    </xf>
    <xf numFmtId="0" fontId="31" fillId="0" borderId="0" xfId="0" applyFont="1" applyFill="1" applyAlignment="1" applyProtection="1">
      <alignment/>
      <protection/>
    </xf>
    <xf numFmtId="0" fontId="31" fillId="33" borderId="0" xfId="0" applyFont="1" applyFill="1" applyAlignment="1" applyProtection="1">
      <alignment horizontal="left"/>
      <protection/>
    </xf>
    <xf numFmtId="0" fontId="86" fillId="34" borderId="0" xfId="0" applyFont="1" applyFill="1" applyAlignment="1" applyProtection="1">
      <alignment/>
      <protection/>
    </xf>
    <xf numFmtId="0" fontId="87" fillId="34" borderId="0" xfId="0" applyFont="1" applyFill="1" applyAlignment="1">
      <alignment/>
    </xf>
    <xf numFmtId="186" fontId="87" fillId="34" borderId="0" xfId="0" applyNumberFormat="1" applyFont="1" applyFill="1" applyAlignment="1">
      <alignment horizontal="center"/>
    </xf>
    <xf numFmtId="0" fontId="87" fillId="34" borderId="0" xfId="0" applyFont="1" applyFill="1" applyAlignment="1">
      <alignment horizontal="left" vertical="center"/>
    </xf>
    <xf numFmtId="189" fontId="3" fillId="34" borderId="0" xfId="0" applyNumberFormat="1" applyFont="1" applyFill="1" applyAlignment="1" applyProtection="1">
      <alignment horizontal="left"/>
      <protection locked="0"/>
    </xf>
    <xf numFmtId="49" fontId="6" fillId="34" borderId="0" xfId="0" applyNumberFormat="1" applyFont="1" applyFill="1" applyAlignment="1" applyProtection="1">
      <alignment horizontal="center"/>
      <protection locked="0"/>
    </xf>
    <xf numFmtId="0" fontId="88" fillId="0" borderId="0" xfId="0" applyFont="1" applyFill="1" applyAlignment="1">
      <alignment/>
    </xf>
    <xf numFmtId="0" fontId="88" fillId="34" borderId="0" xfId="0" applyFont="1" applyFill="1" applyAlignment="1" applyProtection="1">
      <alignment horizontal="left" vertical="center"/>
      <protection/>
    </xf>
    <xf numFmtId="0" fontId="88" fillId="34" borderId="0" xfId="0" applyFont="1" applyFill="1" applyAlignment="1" applyProtection="1">
      <alignment horizontal="left"/>
      <protection/>
    </xf>
    <xf numFmtId="0" fontId="89" fillId="34" borderId="0" xfId="0" applyFont="1" applyFill="1" applyAlignment="1" applyProtection="1">
      <alignment horizontal="left"/>
      <protection/>
    </xf>
    <xf numFmtId="0" fontId="88" fillId="0" borderId="0" xfId="0" applyFont="1" applyFill="1" applyAlignment="1" applyProtection="1">
      <alignment/>
      <protection/>
    </xf>
    <xf numFmtId="0" fontId="88" fillId="0" borderId="0" xfId="0" applyFont="1" applyFill="1" applyAlignment="1" applyProtection="1">
      <alignment horizontal="left"/>
      <protection locked="0"/>
    </xf>
    <xf numFmtId="0" fontId="88" fillId="0" borderId="0" xfId="0" applyNumberFormat="1" applyFont="1" applyFill="1" applyAlignment="1" applyProtection="1">
      <alignment horizontal="left"/>
      <protection/>
    </xf>
    <xf numFmtId="0" fontId="88" fillId="0" borderId="0" xfId="0" applyFont="1" applyFill="1" applyAlignment="1">
      <alignment horizontal="left"/>
    </xf>
    <xf numFmtId="0" fontId="89" fillId="0" borderId="0" xfId="0" applyFont="1" applyFill="1" applyAlignment="1">
      <alignment/>
    </xf>
    <xf numFmtId="0" fontId="88" fillId="0" borderId="0" xfId="0" applyFont="1" applyFill="1" applyAlignment="1" applyProtection="1">
      <alignment horizontal="left"/>
      <protection/>
    </xf>
    <xf numFmtId="178" fontId="88" fillId="0" borderId="0" xfId="0" applyNumberFormat="1" applyFont="1" applyFill="1" applyAlignment="1">
      <alignment/>
    </xf>
    <xf numFmtId="178" fontId="88" fillId="0" borderId="0" xfId="0" applyNumberFormat="1" applyFont="1" applyFill="1" applyAlignment="1">
      <alignment horizontal="left"/>
    </xf>
    <xf numFmtId="0" fontId="89" fillId="0" borderId="0" xfId="0" applyFont="1" applyFill="1" applyAlignment="1" applyProtection="1">
      <alignment/>
      <protection/>
    </xf>
    <xf numFmtId="0" fontId="3" fillId="33" borderId="0" xfId="0" applyFont="1" applyFill="1" applyAlignment="1">
      <alignment/>
    </xf>
    <xf numFmtId="16" fontId="3" fillId="33" borderId="0" xfId="0" applyNumberFormat="1" applyFont="1" applyFill="1" applyAlignment="1">
      <alignment/>
    </xf>
    <xf numFmtId="0" fontId="88" fillId="34" borderId="0" xfId="0" applyFont="1" applyFill="1" applyAlignment="1" applyProtection="1">
      <alignment/>
      <protection/>
    </xf>
    <xf numFmtId="0" fontId="88" fillId="34" borderId="0" xfId="0" applyFont="1" applyFill="1" applyAlignment="1">
      <alignment/>
    </xf>
    <xf numFmtId="0" fontId="88" fillId="34" borderId="0" xfId="0" applyNumberFormat="1" applyFont="1" applyFill="1" applyAlignment="1">
      <alignment horizontal="center"/>
    </xf>
    <xf numFmtId="202" fontId="88" fillId="34" borderId="0" xfId="0" applyNumberFormat="1" applyFont="1" applyFill="1" applyAlignment="1">
      <alignment horizontal="left"/>
    </xf>
    <xf numFmtId="0" fontId="88" fillId="34" borderId="0" xfId="0" applyFont="1" applyFill="1" applyAlignment="1">
      <alignment/>
    </xf>
    <xf numFmtId="0" fontId="3" fillId="34" borderId="0" xfId="0" applyFont="1" applyFill="1" applyAlignment="1" applyProtection="1">
      <alignment/>
      <protection locked="0"/>
    </xf>
    <xf numFmtId="0" fontId="86" fillId="34" borderId="0" xfId="0" applyFont="1" applyFill="1" applyAlignment="1">
      <alignment/>
    </xf>
    <xf numFmtId="0" fontId="3" fillId="34" borderId="0" xfId="0" applyFont="1" applyFill="1" applyAlignment="1" applyProtection="1">
      <alignment horizontal="center"/>
      <protection locked="0"/>
    </xf>
    <xf numFmtId="0" fontId="3" fillId="34" borderId="0" xfId="0" applyFont="1" applyFill="1" applyBorder="1" applyAlignment="1" applyProtection="1">
      <alignment/>
      <protection/>
    </xf>
    <xf numFmtId="0" fontId="0" fillId="34" borderId="0" xfId="0"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lignment/>
    </xf>
    <xf numFmtId="181" fontId="3" fillId="34" borderId="0" xfId="0" applyNumberFormat="1" applyFont="1" applyFill="1" applyAlignment="1" applyProtection="1">
      <alignment/>
      <protection/>
    </xf>
    <xf numFmtId="181" fontId="22" fillId="34" borderId="0" xfId="0" applyNumberFormat="1" applyFont="1" applyFill="1" applyBorder="1" applyAlignment="1" applyProtection="1">
      <alignment/>
      <protection/>
    </xf>
    <xf numFmtId="181" fontId="20" fillId="34" borderId="0" xfId="0" applyNumberFormat="1" applyFont="1" applyFill="1" applyBorder="1" applyAlignment="1" applyProtection="1">
      <alignment/>
      <protection/>
    </xf>
    <xf numFmtId="2" fontId="0" fillId="34" borderId="0" xfId="0" applyNumberFormat="1" applyFont="1" applyFill="1" applyBorder="1" applyAlignment="1" applyProtection="1">
      <alignment/>
      <protection/>
    </xf>
    <xf numFmtId="181" fontId="23" fillId="34" borderId="0" xfId="0" applyNumberFormat="1" applyFont="1" applyFill="1" applyBorder="1" applyAlignment="1" applyProtection="1">
      <alignment/>
      <protection/>
    </xf>
    <xf numFmtId="181" fontId="24" fillId="34" borderId="0" xfId="0" applyNumberFormat="1" applyFont="1" applyFill="1" applyBorder="1" applyAlignment="1" applyProtection="1">
      <alignment/>
      <protection/>
    </xf>
    <xf numFmtId="181" fontId="23" fillId="34" borderId="0" xfId="0" applyNumberFormat="1" applyFont="1" applyFill="1" applyBorder="1" applyAlignment="1">
      <alignment/>
    </xf>
    <xf numFmtId="188" fontId="3" fillId="34" borderId="0" xfId="0" applyNumberFormat="1"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lignment/>
    </xf>
    <xf numFmtId="39" fontId="3" fillId="34" borderId="0" xfId="0" applyNumberFormat="1" applyFont="1" applyFill="1" applyBorder="1" applyAlignment="1" applyProtection="1">
      <alignment horizontal="right"/>
      <protection/>
    </xf>
    <xf numFmtId="2" fontId="0" fillId="34" borderId="0" xfId="0" applyNumberFormat="1" applyFill="1" applyBorder="1" applyAlignment="1" applyProtection="1">
      <alignment/>
      <protection/>
    </xf>
    <xf numFmtId="181" fontId="10" fillId="34" borderId="0" xfId="0" applyNumberFormat="1" applyFont="1" applyFill="1" applyBorder="1" applyAlignment="1" applyProtection="1">
      <alignment/>
      <protection/>
    </xf>
    <xf numFmtId="0" fontId="0" fillId="34" borderId="0" xfId="0" applyFill="1" applyBorder="1" applyAlignment="1">
      <alignment/>
    </xf>
    <xf numFmtId="0" fontId="3" fillId="34" borderId="0" xfId="0" applyFont="1" applyFill="1" applyBorder="1" applyAlignment="1">
      <alignment/>
    </xf>
    <xf numFmtId="39" fontId="3" fillId="34" borderId="0" xfId="0" applyNumberFormat="1" applyFont="1" applyFill="1" applyAlignment="1" applyProtection="1">
      <alignment horizontal="left"/>
      <protection/>
    </xf>
    <xf numFmtId="14" fontId="87" fillId="34" borderId="0" xfId="0" applyNumberFormat="1" applyFont="1" applyFill="1" applyAlignment="1" applyProtection="1">
      <alignment/>
      <protection/>
    </xf>
    <xf numFmtId="203" fontId="3" fillId="34" borderId="0" xfId="0" applyNumberFormat="1" applyFont="1" applyFill="1" applyAlignment="1" applyProtection="1">
      <alignment/>
      <protection/>
    </xf>
    <xf numFmtId="181" fontId="86" fillId="34" borderId="0" xfId="0" applyNumberFormat="1" applyFont="1" applyFill="1" applyAlignment="1">
      <alignment horizontal="left"/>
    </xf>
    <xf numFmtId="181" fontId="86" fillId="34" borderId="0" xfId="0" applyNumberFormat="1" applyFont="1" applyFill="1" applyAlignment="1">
      <alignment horizontal="right"/>
    </xf>
    <xf numFmtId="0" fontId="3" fillId="34" borderId="0" xfId="0" applyFont="1" applyFill="1" applyAlignment="1" applyProtection="1">
      <alignment/>
      <protection locked="0"/>
    </xf>
    <xf numFmtId="0" fontId="16" fillId="0" borderId="0" xfId="0" applyFont="1" applyFill="1" applyAlignment="1" applyProtection="1">
      <alignment horizontal="left"/>
      <protection/>
    </xf>
    <xf numFmtId="0" fontId="90" fillId="34" borderId="0" xfId="0" applyFont="1" applyFill="1" applyAlignment="1">
      <alignment/>
    </xf>
    <xf numFmtId="0" fontId="34" fillId="34" borderId="0" xfId="0" applyFont="1" applyFill="1" applyBorder="1" applyAlignment="1">
      <alignment horizontal="left" vertical="center" wrapText="1" indent="1"/>
    </xf>
    <xf numFmtId="0" fontId="0"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0" fontId="3" fillId="0" borderId="0" xfId="0" applyFont="1" applyBorder="1" applyAlignment="1" applyProtection="1">
      <alignment/>
      <protection/>
    </xf>
    <xf numFmtId="175" fontId="3" fillId="0" borderId="0" xfId="0" applyNumberFormat="1" applyFont="1" applyFill="1" applyAlignment="1" applyProtection="1">
      <alignment/>
      <protection/>
    </xf>
    <xf numFmtId="0" fontId="0" fillId="0" borderId="0" xfId="0" applyFont="1" applyBorder="1" applyAlignment="1" applyProtection="1">
      <alignment/>
      <protection/>
    </xf>
    <xf numFmtId="0" fontId="3" fillId="0" borderId="0" xfId="0" applyNumberFormat="1" applyFont="1" applyFill="1" applyAlignment="1" applyProtection="1">
      <alignment/>
      <protection/>
    </xf>
    <xf numFmtId="181" fontId="22" fillId="0" borderId="0" xfId="0" applyNumberFormat="1" applyFont="1" applyFill="1" applyBorder="1" applyAlignment="1" applyProtection="1">
      <alignment/>
      <protection/>
    </xf>
    <xf numFmtId="181" fontId="3" fillId="0" borderId="0" xfId="0" applyNumberFormat="1" applyFont="1" applyFill="1" applyBorder="1" applyAlignment="1" applyProtection="1">
      <alignment horizontal="left"/>
      <protection/>
    </xf>
    <xf numFmtId="3" fontId="3" fillId="0" borderId="0" xfId="0" applyNumberFormat="1" applyFont="1" applyFill="1" applyAlignment="1" applyProtection="1">
      <alignment/>
      <protection/>
    </xf>
    <xf numFmtId="0" fontId="3" fillId="35" borderId="0" xfId="0" applyFont="1" applyFill="1" applyAlignment="1" applyProtection="1">
      <alignment/>
      <protection/>
    </xf>
    <xf numFmtId="181" fontId="91" fillId="0" borderId="0" xfId="0" applyNumberFormat="1" applyFont="1" applyFill="1" applyAlignment="1" applyProtection="1">
      <alignment/>
      <protection/>
    </xf>
    <xf numFmtId="39" fontId="3" fillId="0" borderId="0" xfId="0" applyNumberFormat="1" applyFont="1" applyFill="1" applyBorder="1" applyAlignment="1" applyProtection="1">
      <alignment horizontal="right"/>
      <protection/>
    </xf>
    <xf numFmtId="0" fontId="3" fillId="0" borderId="0" xfId="0" applyFont="1" applyFill="1" applyAlignment="1" applyProtection="1">
      <alignment horizontal="right"/>
      <protection/>
    </xf>
    <xf numFmtId="0" fontId="3" fillId="0" borderId="21" xfId="0" applyFont="1" applyFill="1" applyBorder="1" applyAlignment="1" applyProtection="1">
      <alignment/>
      <protection/>
    </xf>
    <xf numFmtId="0" fontId="3" fillId="0" borderId="0" xfId="0" applyFont="1" applyFill="1" applyBorder="1" applyAlignment="1" applyProtection="1">
      <alignment/>
      <protection/>
    </xf>
    <xf numFmtId="49" fontId="3" fillId="0" borderId="0" xfId="0" applyNumberFormat="1" applyFont="1" applyFill="1" applyAlignment="1" applyProtection="1">
      <alignment/>
      <protection/>
    </xf>
    <xf numFmtId="201" fontId="3" fillId="34" borderId="0" xfId="0" applyNumberFormat="1" applyFont="1" applyFill="1" applyAlignment="1" applyProtection="1">
      <alignment/>
      <protection/>
    </xf>
    <xf numFmtId="0" fontId="6" fillId="34" borderId="0" xfId="0" applyFont="1" applyFill="1" applyAlignment="1" applyProtection="1">
      <alignment horizontal="center"/>
      <protection/>
    </xf>
    <xf numFmtId="0" fontId="3" fillId="34" borderId="0" xfId="0" applyFont="1" applyFill="1" applyAlignment="1" applyProtection="1">
      <alignment vertical="center"/>
      <protection/>
    </xf>
    <xf numFmtId="181" fontId="3" fillId="34" borderId="0" xfId="0" applyNumberFormat="1" applyFont="1" applyFill="1" applyBorder="1" applyAlignment="1" applyProtection="1">
      <alignment horizontal="center"/>
      <protection/>
    </xf>
    <xf numFmtId="0" fontId="78" fillId="34" borderId="0" xfId="0" applyFont="1" applyFill="1" applyAlignment="1" applyProtection="1">
      <alignment/>
      <protection/>
    </xf>
    <xf numFmtId="0" fontId="1" fillId="34" borderId="0" xfId="0" applyFont="1" applyFill="1" applyAlignment="1" applyProtection="1">
      <alignment horizontal="center" vertical="top"/>
      <protection/>
    </xf>
    <xf numFmtId="1" fontId="3" fillId="34" borderId="0" xfId="0" applyNumberFormat="1" applyFont="1" applyFill="1" applyAlignment="1" applyProtection="1">
      <alignment/>
      <protection/>
    </xf>
    <xf numFmtId="183" fontId="3" fillId="34" borderId="0" xfId="0" applyNumberFormat="1" applyFont="1" applyFill="1" applyAlignment="1" applyProtection="1">
      <alignment/>
      <protection/>
    </xf>
    <xf numFmtId="0" fontId="31" fillId="33" borderId="0" xfId="0" applyNumberFormat="1" applyFont="1" applyFill="1" applyBorder="1" applyAlignment="1" applyProtection="1">
      <alignment/>
      <protection/>
    </xf>
    <xf numFmtId="0" fontId="31" fillId="33" borderId="0" xfId="0" applyNumberFormat="1" applyFont="1" applyFill="1" applyBorder="1" applyAlignment="1" applyProtection="1">
      <alignment horizontal="left"/>
      <protection/>
    </xf>
    <xf numFmtId="0" fontId="31" fillId="33" borderId="0" xfId="0" applyNumberFormat="1" applyFont="1" applyFill="1" applyBorder="1" applyAlignment="1" applyProtection="1">
      <alignment/>
      <protection/>
    </xf>
    <xf numFmtId="0" fontId="31" fillId="33" borderId="13" xfId="0" applyNumberFormat="1" applyFont="1" applyFill="1" applyBorder="1" applyAlignment="1" applyProtection="1">
      <alignment/>
      <protection/>
    </xf>
    <xf numFmtId="177" fontId="81" fillId="33" borderId="11" xfId="0" applyNumberFormat="1" applyFont="1" applyFill="1" applyBorder="1" applyAlignment="1" applyProtection="1">
      <alignment horizontal="left" vertical="center"/>
      <protection/>
    </xf>
    <xf numFmtId="0" fontId="6" fillId="34" borderId="0" xfId="0" applyFont="1" applyFill="1" applyAlignment="1" applyProtection="1">
      <alignment/>
      <protection/>
    </xf>
    <xf numFmtId="0" fontId="9" fillId="33" borderId="16" xfId="0" applyNumberFormat="1" applyFont="1" applyFill="1" applyBorder="1" applyAlignment="1" applyProtection="1">
      <alignment/>
      <protection/>
    </xf>
    <xf numFmtId="0" fontId="9" fillId="33" borderId="0" xfId="0" applyNumberFormat="1" applyFont="1" applyFill="1" applyBorder="1" applyAlignment="1">
      <alignment vertical="top"/>
    </xf>
    <xf numFmtId="0" fontId="6" fillId="0" borderId="0" xfId="0" applyFont="1" applyFill="1" applyAlignment="1">
      <alignment/>
    </xf>
    <xf numFmtId="39" fontId="3" fillId="35" borderId="0" xfId="0" applyNumberFormat="1" applyFont="1" applyFill="1" applyAlignment="1" applyProtection="1">
      <alignment horizontal="left"/>
      <protection/>
    </xf>
    <xf numFmtId="39" fontId="3" fillId="35" borderId="0" xfId="0" applyNumberFormat="1" applyFont="1" applyFill="1" applyBorder="1" applyAlignment="1" applyProtection="1">
      <alignment horizontal="right"/>
      <protection/>
    </xf>
    <xf numFmtId="0" fontId="3" fillId="34" borderId="0" xfId="0" applyFont="1" applyFill="1" applyAlignment="1" applyProtection="1">
      <alignment vertical="center"/>
      <protection locked="0"/>
    </xf>
    <xf numFmtId="0" fontId="3" fillId="34" borderId="0" xfId="0" applyFont="1" applyFill="1" applyAlignment="1" applyProtection="1">
      <alignment horizontal="left"/>
      <protection locked="0"/>
    </xf>
    <xf numFmtId="212" fontId="3" fillId="34" borderId="0" xfId="0" applyNumberFormat="1" applyFont="1" applyFill="1" applyAlignment="1" applyProtection="1">
      <alignment horizontal="left"/>
      <protection/>
    </xf>
    <xf numFmtId="197" fontId="3" fillId="34" borderId="0" xfId="0" applyNumberFormat="1" applyFont="1" applyFill="1" applyAlignment="1">
      <alignment horizontal="left"/>
    </xf>
    <xf numFmtId="189" fontId="3" fillId="34" borderId="0" xfId="0" applyNumberFormat="1" applyFont="1" applyFill="1" applyAlignment="1" applyProtection="1">
      <alignment horizontal="left"/>
      <protection/>
    </xf>
    <xf numFmtId="189" fontId="3" fillId="34" borderId="0" xfId="0" applyNumberFormat="1" applyFont="1" applyFill="1" applyAlignment="1" applyProtection="1">
      <alignment horizontal="center"/>
      <protection locked="0"/>
    </xf>
    <xf numFmtId="188" fontId="3" fillId="35" borderId="0" xfId="0" applyNumberFormat="1" applyFont="1" applyFill="1" applyBorder="1" applyAlignment="1" applyProtection="1">
      <alignment horizontal="right"/>
      <protection/>
    </xf>
    <xf numFmtId="189" fontId="3" fillId="35" borderId="0" xfId="0" applyNumberFormat="1" applyFont="1" applyFill="1" applyAlignment="1" applyProtection="1">
      <alignment horizontal="left" vertical="center"/>
      <protection/>
    </xf>
    <xf numFmtId="4" fontId="18" fillId="34" borderId="0" xfId="0" applyNumberFormat="1" applyFont="1" applyFill="1" applyAlignment="1" applyProtection="1" quotePrefix="1">
      <alignment/>
      <protection locked="0"/>
    </xf>
    <xf numFmtId="189" fontId="3" fillId="35" borderId="0" xfId="0" applyNumberFormat="1" applyFont="1" applyFill="1" applyAlignment="1" applyProtection="1">
      <alignment horizontal="left"/>
      <protection locked="0"/>
    </xf>
    <xf numFmtId="177" fontId="3" fillId="35" borderId="0" xfId="0" applyNumberFormat="1" applyFont="1" applyFill="1" applyAlignment="1" applyProtection="1">
      <alignment horizontal="left"/>
      <protection locked="0"/>
    </xf>
    <xf numFmtId="0" fontId="3" fillId="0" borderId="0" xfId="0" applyFont="1" applyFill="1" applyAlignment="1" applyProtection="1">
      <alignment/>
      <protection locked="0"/>
    </xf>
    <xf numFmtId="211" fontId="88" fillId="34" borderId="0" xfId="0" applyNumberFormat="1" applyFont="1" applyFill="1" applyAlignment="1" applyProtection="1">
      <alignment horizontal="left"/>
      <protection/>
    </xf>
    <xf numFmtId="0" fontId="11" fillId="33" borderId="0" xfId="0" applyFont="1" applyFill="1" applyAlignment="1" applyProtection="1">
      <alignment vertical="center"/>
      <protection/>
    </xf>
    <xf numFmtId="0" fontId="3" fillId="35" borderId="0" xfId="0" applyNumberFormat="1" applyFont="1" applyFill="1" applyAlignment="1" applyProtection="1">
      <alignment horizontal="left"/>
      <protection locked="0"/>
    </xf>
    <xf numFmtId="0" fontId="3" fillId="35" borderId="0" xfId="0" applyFont="1" applyFill="1" applyAlignment="1" applyProtection="1">
      <alignment horizontal="left"/>
      <protection locked="0"/>
    </xf>
    <xf numFmtId="0" fontId="3" fillId="35" borderId="0" xfId="0" applyFont="1" applyFill="1" applyAlignment="1" applyProtection="1">
      <alignment/>
      <protection locked="0"/>
    </xf>
    <xf numFmtId="49" fontId="3" fillId="35" borderId="0" xfId="0" applyNumberFormat="1" applyFont="1" applyFill="1" applyAlignment="1" applyProtection="1">
      <alignment horizontal="left"/>
      <protection locked="0"/>
    </xf>
    <xf numFmtId="0" fontId="9" fillId="34" borderId="0" xfId="0" applyFont="1" applyFill="1" applyAlignment="1">
      <alignment vertical="center"/>
    </xf>
    <xf numFmtId="0" fontId="2" fillId="33" borderId="0" xfId="0" applyFont="1" applyFill="1" applyAlignment="1" applyProtection="1">
      <alignment vertical="center"/>
      <protection/>
    </xf>
    <xf numFmtId="4" fontId="3" fillId="35" borderId="0" xfId="0" applyNumberFormat="1" applyFont="1" applyFill="1" applyAlignment="1" applyProtection="1">
      <alignment horizontal="left"/>
      <protection locked="0"/>
    </xf>
    <xf numFmtId="189" fontId="15" fillId="0" borderId="0" xfId="0" applyNumberFormat="1" applyFont="1" applyFill="1" applyAlignment="1">
      <alignment horizontal="left"/>
    </xf>
    <xf numFmtId="189" fontId="88" fillId="34" borderId="0" xfId="0" applyNumberFormat="1" applyFont="1" applyFill="1" applyAlignment="1" applyProtection="1">
      <alignment horizontal="left"/>
      <protection/>
    </xf>
    <xf numFmtId="0" fontId="9" fillId="34" borderId="0" xfId="0" applyFont="1" applyFill="1" applyAlignment="1" applyProtection="1">
      <alignment vertical="center"/>
      <protection/>
    </xf>
    <xf numFmtId="0" fontId="3" fillId="34" borderId="0" xfId="0" applyFont="1" applyFill="1" applyAlignment="1" applyProtection="1">
      <alignment/>
      <protection locked="0"/>
    </xf>
    <xf numFmtId="49" fontId="3" fillId="35" borderId="0" xfId="0" applyNumberFormat="1" applyFont="1" applyFill="1" applyAlignment="1" applyProtection="1">
      <alignment/>
      <protection locked="0"/>
    </xf>
    <xf numFmtId="179" fontId="3" fillId="35" borderId="0" xfId="0" applyNumberFormat="1" applyFont="1" applyFill="1" applyAlignment="1" applyProtection="1">
      <alignment horizontal="left"/>
      <protection locked="0"/>
    </xf>
    <xf numFmtId="189" fontId="3" fillId="34" borderId="0" xfId="0" applyNumberFormat="1" applyFont="1" applyFill="1" applyAlignment="1" applyProtection="1">
      <alignment horizontal="left"/>
      <protection locked="0"/>
    </xf>
    <xf numFmtId="4" fontId="88" fillId="34" borderId="0" xfId="0" applyNumberFormat="1" applyFont="1" applyFill="1" applyAlignment="1" applyProtection="1">
      <alignment horizontal="left"/>
      <protection/>
    </xf>
    <xf numFmtId="204" fontId="88" fillId="34" borderId="0" xfId="0" applyNumberFormat="1" applyFont="1" applyFill="1" applyAlignment="1">
      <alignment horizontal="left"/>
    </xf>
    <xf numFmtId="198" fontId="87" fillId="34" borderId="0" xfId="0" applyNumberFormat="1" applyFont="1" applyFill="1" applyAlignment="1">
      <alignment horizontal="left"/>
    </xf>
    <xf numFmtId="4" fontId="87" fillId="34" borderId="0" xfId="0" applyNumberFormat="1" applyFont="1" applyFill="1" applyAlignment="1" applyProtection="1">
      <alignment horizontal="left"/>
      <protection/>
    </xf>
    <xf numFmtId="196" fontId="3" fillId="34" borderId="0" xfId="0" applyNumberFormat="1" applyFont="1" applyFill="1" applyAlignment="1" applyProtection="1">
      <alignment horizontal="left" vertical="center"/>
      <protection/>
    </xf>
    <xf numFmtId="216" fontId="88" fillId="34" borderId="0" xfId="0" applyNumberFormat="1" applyFont="1" applyFill="1" applyAlignment="1">
      <alignment horizontal="left"/>
    </xf>
    <xf numFmtId="181" fontId="88" fillId="34" borderId="0" xfId="0" applyNumberFormat="1" applyFont="1" applyFill="1" applyAlignment="1">
      <alignment horizontal="right"/>
    </xf>
    <xf numFmtId="181" fontId="88" fillId="34" borderId="0" xfId="0" applyNumberFormat="1" applyFont="1" applyFill="1" applyAlignment="1">
      <alignment horizontal="center"/>
    </xf>
    <xf numFmtId="0" fontId="1" fillId="33" borderId="0" xfId="0" applyFont="1" applyFill="1" applyBorder="1" applyAlignment="1" applyProtection="1">
      <alignment horizontal="center"/>
      <protection/>
    </xf>
    <xf numFmtId="0" fontId="1" fillId="33" borderId="0" xfId="0" applyNumberFormat="1" applyFont="1" applyFill="1" applyBorder="1" applyAlignment="1" applyProtection="1">
      <alignment horizontal="center" vertical="top"/>
      <protection/>
    </xf>
    <xf numFmtId="0" fontId="1" fillId="33" borderId="0" xfId="0" applyFont="1" applyFill="1" applyBorder="1" applyAlignment="1" applyProtection="1">
      <alignment horizontal="center" vertical="top"/>
      <protection/>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xf>
    <xf numFmtId="206" fontId="3" fillId="33" borderId="0" xfId="0" applyNumberFormat="1" applyFont="1" applyFill="1" applyBorder="1" applyAlignment="1" applyProtection="1">
      <alignment horizontal="left"/>
      <protection/>
    </xf>
    <xf numFmtId="49" fontId="1" fillId="33" borderId="14" xfId="0" applyNumberFormat="1" applyFont="1" applyFill="1" applyBorder="1" applyAlignment="1" applyProtection="1">
      <alignment horizontal="left" textRotation="90"/>
      <protection/>
    </xf>
    <xf numFmtId="0" fontId="82" fillId="33" borderId="0" xfId="0" applyNumberFormat="1" applyFont="1" applyFill="1" applyBorder="1" applyAlignment="1" applyProtection="1">
      <alignment horizontal="left" vertical="top"/>
      <protection/>
    </xf>
    <xf numFmtId="4" fontId="79" fillId="33" borderId="0" xfId="0" applyNumberFormat="1" applyFont="1" applyFill="1" applyBorder="1" applyAlignment="1" applyProtection="1">
      <alignment horizontal="left" vertical="top"/>
      <protection/>
    </xf>
    <xf numFmtId="189" fontId="81" fillId="33" borderId="0" xfId="0" applyNumberFormat="1" applyFont="1" applyFill="1" applyBorder="1" applyAlignment="1" applyProtection="1">
      <alignment horizontal="center" vertical="center"/>
      <protection/>
    </xf>
    <xf numFmtId="189" fontId="81" fillId="33" borderId="11" xfId="0" applyNumberFormat="1" applyFont="1" applyFill="1" applyBorder="1" applyAlignment="1" applyProtection="1">
      <alignment horizontal="center" vertical="top"/>
      <protection/>
    </xf>
    <xf numFmtId="0" fontId="81" fillId="33" borderId="11" xfId="0" applyNumberFormat="1" applyFont="1" applyFill="1" applyBorder="1" applyAlignment="1" applyProtection="1">
      <alignment horizontal="left" vertical="top"/>
      <protection/>
    </xf>
    <xf numFmtId="189" fontId="81" fillId="33" borderId="11" xfId="0" applyNumberFormat="1" applyFont="1" applyFill="1" applyBorder="1" applyAlignment="1" applyProtection="1">
      <alignment horizontal="left" vertical="center"/>
      <protection/>
    </xf>
    <xf numFmtId="193" fontId="1" fillId="33" borderId="11" xfId="0" applyNumberFormat="1" applyFont="1" applyFill="1" applyBorder="1" applyAlignment="1">
      <alignment horizontal="left" vertical="top"/>
    </xf>
    <xf numFmtId="193" fontId="1" fillId="33" borderId="22" xfId="0" applyNumberFormat="1" applyFont="1" applyFill="1" applyBorder="1" applyAlignment="1">
      <alignment horizontal="left" vertical="top"/>
    </xf>
    <xf numFmtId="177" fontId="81" fillId="33" borderId="11" xfId="0" applyNumberFormat="1" applyFont="1" applyFill="1" applyBorder="1" applyAlignment="1" applyProtection="1">
      <alignment horizontal="left" vertical="center"/>
      <protection/>
    </xf>
    <xf numFmtId="49" fontId="79" fillId="33" borderId="16" xfId="0" applyNumberFormat="1" applyFont="1" applyFill="1" applyBorder="1" applyAlignment="1" applyProtection="1">
      <alignment horizontal="left" vertical="center"/>
      <protection/>
    </xf>
    <xf numFmtId="0" fontId="79" fillId="33" borderId="11" xfId="0" applyNumberFormat="1" applyFont="1" applyFill="1" applyBorder="1" applyAlignment="1" applyProtection="1">
      <alignment horizontal="left" vertical="center"/>
      <protection/>
    </xf>
    <xf numFmtId="0" fontId="79" fillId="33" borderId="16"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left"/>
      <protection/>
    </xf>
    <xf numFmtId="0" fontId="3" fillId="34" borderId="10" xfId="0" applyFont="1" applyFill="1" applyBorder="1" applyAlignment="1">
      <alignment vertical="center"/>
    </xf>
    <xf numFmtId="0" fontId="3" fillId="34" borderId="0" xfId="0" applyFont="1" applyFill="1" applyBorder="1" applyAlignment="1">
      <alignment vertical="center"/>
    </xf>
    <xf numFmtId="2" fontId="25" fillId="34" borderId="0" xfId="0" applyNumberFormat="1" applyFont="1" applyFill="1" applyBorder="1" applyAlignment="1" applyProtection="1">
      <alignment/>
      <protection/>
    </xf>
    <xf numFmtId="210" fontId="3" fillId="33" borderId="15" xfId="0" applyNumberFormat="1" applyFont="1" applyFill="1" applyBorder="1" applyAlignment="1" applyProtection="1">
      <alignment horizontal="left"/>
      <protection/>
    </xf>
    <xf numFmtId="210" fontId="3" fillId="33" borderId="0" xfId="0" applyNumberFormat="1" applyFont="1" applyFill="1" applyBorder="1" applyAlignment="1" applyProtection="1">
      <alignment horizontal="left"/>
      <protection/>
    </xf>
    <xf numFmtId="0" fontId="14" fillId="33" borderId="11" xfId="0" applyNumberFormat="1" applyFont="1" applyFill="1" applyBorder="1" applyAlignment="1" applyProtection="1">
      <alignment horizontal="left"/>
      <protection/>
    </xf>
    <xf numFmtId="4" fontId="79" fillId="34" borderId="0" xfId="0" applyNumberFormat="1" applyFont="1" applyFill="1" applyBorder="1" applyAlignment="1" applyProtection="1">
      <alignment/>
      <protection/>
    </xf>
    <xf numFmtId="4" fontId="79" fillId="33" borderId="11" xfId="0" applyNumberFormat="1" applyFont="1" applyFill="1" applyBorder="1" applyAlignment="1" applyProtection="1">
      <alignment horizontal="left" vertical="top"/>
      <protection/>
    </xf>
    <xf numFmtId="189" fontId="79" fillId="33" borderId="0" xfId="0" applyNumberFormat="1" applyFont="1" applyFill="1" applyBorder="1" applyAlignment="1" applyProtection="1">
      <alignment horizontal="left"/>
      <protection/>
    </xf>
    <xf numFmtId="0" fontId="3" fillId="33" borderId="0" xfId="0" applyFont="1" applyFill="1" applyBorder="1" applyAlignment="1" applyProtection="1">
      <alignment horizontal="left" vertical="center"/>
      <protection/>
    </xf>
    <xf numFmtId="209" fontId="3" fillId="33" borderId="0" xfId="0" applyNumberFormat="1" applyFont="1" applyFill="1" applyBorder="1" applyAlignment="1" applyProtection="1">
      <alignment horizontal="left"/>
      <protection/>
    </xf>
    <xf numFmtId="4" fontId="14"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textRotation="90"/>
      <protection/>
    </xf>
    <xf numFmtId="0" fontId="3" fillId="34" borderId="10" xfId="0" applyNumberFormat="1" applyFont="1" applyFill="1" applyBorder="1" applyAlignment="1" applyProtection="1">
      <alignment vertical="center"/>
      <protection/>
    </xf>
    <xf numFmtId="0" fontId="3" fillId="34" borderId="0" xfId="0" applyNumberFormat="1" applyFont="1" applyFill="1" applyBorder="1" applyAlignment="1" applyProtection="1">
      <alignment vertical="center"/>
      <protection/>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6">
    <dxf>
      <fill>
        <patternFill>
          <bgColor theme="0" tint="-0.149959996342659"/>
        </patternFill>
      </fill>
    </dxf>
    <dxf>
      <font>
        <b/>
        <i val="0"/>
      </font>
    </dxf>
    <dxf>
      <fill>
        <patternFill>
          <bgColor theme="0" tint="-0.149959996342659"/>
        </patternFill>
      </fill>
    </dxf>
    <dxf>
      <fill>
        <patternFill>
          <bgColor theme="0" tint="-0.149959996342659"/>
        </patternFill>
      </fill>
    </dxf>
    <dxf>
      <font>
        <color theme="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581025</xdr:colOff>
      <xdr:row>8</xdr:row>
      <xdr:rowOff>38100</xdr:rowOff>
    </xdr:from>
    <xdr:to>
      <xdr:col>17</xdr:col>
      <xdr:colOff>609600</xdr:colOff>
      <xdr:row>8</xdr:row>
      <xdr:rowOff>38100</xdr:rowOff>
    </xdr:to>
    <xdr:pic>
      <xdr:nvPicPr>
        <xdr:cNvPr id="1" name="Picture 1" descr="O:\Faelles\Logo etc\LOGO\JPG\HIGH-RES\sofart_dk_rgb.jpg"/>
        <xdr:cNvPicPr preferRelativeResize="1">
          <a:picLocks noChangeAspect="1"/>
        </xdr:cNvPicPr>
      </xdr:nvPicPr>
      <xdr:blipFill>
        <a:blip r:embed="rId1"/>
        <a:stretch>
          <a:fillRect/>
        </a:stretch>
      </xdr:blipFill>
      <xdr:spPr>
        <a:xfrm>
          <a:off x="7610475" y="1304925"/>
          <a:ext cx="28575" cy="0"/>
        </a:xfrm>
        <a:prstGeom prst="rect">
          <a:avLst/>
        </a:prstGeom>
        <a:noFill/>
        <a:ln w="9525" cmpd="sng">
          <a:noFill/>
        </a:ln>
      </xdr:spPr>
    </xdr:pic>
    <xdr:clientData/>
  </xdr:twoCellAnchor>
  <xdr:twoCellAnchor editAs="oneCell">
    <xdr:from>
      <xdr:col>21</xdr:col>
      <xdr:colOff>276225</xdr:colOff>
      <xdr:row>2</xdr:row>
      <xdr:rowOff>38100</xdr:rowOff>
    </xdr:from>
    <xdr:to>
      <xdr:col>28</xdr:col>
      <xdr:colOff>19050</xdr:colOff>
      <xdr:row>2</xdr:row>
      <xdr:rowOff>38100</xdr:rowOff>
    </xdr:to>
    <xdr:pic>
      <xdr:nvPicPr>
        <xdr:cNvPr id="2" name="Picture 1" descr="sofart_lille_dk_cmyk"/>
        <xdr:cNvPicPr preferRelativeResize="1">
          <a:picLocks noChangeAspect="1"/>
        </xdr:cNvPicPr>
      </xdr:nvPicPr>
      <xdr:blipFill>
        <a:blip r:embed="rId2"/>
        <a:stretch>
          <a:fillRect/>
        </a:stretch>
      </xdr:blipFill>
      <xdr:spPr>
        <a:xfrm>
          <a:off x="9163050" y="390525"/>
          <a:ext cx="19050" cy="0"/>
        </a:xfrm>
        <a:prstGeom prst="rect">
          <a:avLst/>
        </a:prstGeom>
        <a:noFill/>
        <a:ln w="9525" cmpd="sng">
          <a:noFill/>
        </a:ln>
      </xdr:spPr>
    </xdr:pic>
    <xdr:clientData/>
  </xdr:twoCellAnchor>
  <xdr:twoCellAnchor editAs="oneCell">
    <xdr:from>
      <xdr:col>17</xdr:col>
      <xdr:colOff>581025</xdr:colOff>
      <xdr:row>8</xdr:row>
      <xdr:rowOff>38100</xdr:rowOff>
    </xdr:from>
    <xdr:to>
      <xdr:col>17</xdr:col>
      <xdr:colOff>609600</xdr:colOff>
      <xdr:row>8</xdr:row>
      <xdr:rowOff>38100</xdr:rowOff>
    </xdr:to>
    <xdr:pic>
      <xdr:nvPicPr>
        <xdr:cNvPr id="3" name="Picture 1" descr="O:\Faelles\Logo etc\LOGO\JPG\HIGH-RES\sofart_dk_rgb.jpg"/>
        <xdr:cNvPicPr preferRelativeResize="1">
          <a:picLocks noChangeAspect="1"/>
        </xdr:cNvPicPr>
      </xdr:nvPicPr>
      <xdr:blipFill>
        <a:blip r:embed="rId1"/>
        <a:stretch>
          <a:fillRect/>
        </a:stretch>
      </xdr:blipFill>
      <xdr:spPr>
        <a:xfrm>
          <a:off x="7610475" y="1304925"/>
          <a:ext cx="28575" cy="0"/>
        </a:xfrm>
        <a:prstGeom prst="rect">
          <a:avLst/>
        </a:prstGeom>
        <a:noFill/>
        <a:ln w="9525" cmpd="sng">
          <a:noFill/>
        </a:ln>
      </xdr:spPr>
    </xdr:pic>
    <xdr:clientData/>
  </xdr:twoCellAnchor>
  <xdr:twoCellAnchor editAs="oneCell">
    <xdr:from>
      <xdr:col>21</xdr:col>
      <xdr:colOff>276225</xdr:colOff>
      <xdr:row>2</xdr:row>
      <xdr:rowOff>38100</xdr:rowOff>
    </xdr:from>
    <xdr:to>
      <xdr:col>28</xdr:col>
      <xdr:colOff>19050</xdr:colOff>
      <xdr:row>2</xdr:row>
      <xdr:rowOff>38100</xdr:rowOff>
    </xdr:to>
    <xdr:pic>
      <xdr:nvPicPr>
        <xdr:cNvPr id="4" name="Picture 1" descr="sofart_lille_dk_cmyk"/>
        <xdr:cNvPicPr preferRelativeResize="1">
          <a:picLocks noChangeAspect="1"/>
        </xdr:cNvPicPr>
      </xdr:nvPicPr>
      <xdr:blipFill>
        <a:blip r:embed="rId2"/>
        <a:stretch>
          <a:fillRect/>
        </a:stretch>
      </xdr:blipFill>
      <xdr:spPr>
        <a:xfrm>
          <a:off x="9163050" y="390525"/>
          <a:ext cx="19050" cy="0"/>
        </a:xfrm>
        <a:prstGeom prst="rect">
          <a:avLst/>
        </a:prstGeom>
        <a:noFill/>
        <a:ln w="9525" cmpd="sng">
          <a:noFill/>
        </a:ln>
      </xdr:spPr>
    </xdr:pic>
    <xdr:clientData/>
  </xdr:twoCellAnchor>
  <xdr:twoCellAnchor editAs="oneCell">
    <xdr:from>
      <xdr:col>17</xdr:col>
      <xdr:colOff>581025</xdr:colOff>
      <xdr:row>8</xdr:row>
      <xdr:rowOff>38100</xdr:rowOff>
    </xdr:from>
    <xdr:to>
      <xdr:col>17</xdr:col>
      <xdr:colOff>609600</xdr:colOff>
      <xdr:row>8</xdr:row>
      <xdr:rowOff>38100</xdr:rowOff>
    </xdr:to>
    <xdr:pic>
      <xdr:nvPicPr>
        <xdr:cNvPr id="5" name="Picture 1" descr="O:\Faelles\Logo etc\LOGO\JPG\HIGH-RES\sofart_dk_rgb.jpg"/>
        <xdr:cNvPicPr preferRelativeResize="1">
          <a:picLocks noChangeAspect="1"/>
        </xdr:cNvPicPr>
      </xdr:nvPicPr>
      <xdr:blipFill>
        <a:blip r:embed="rId1"/>
        <a:stretch>
          <a:fillRect/>
        </a:stretch>
      </xdr:blipFill>
      <xdr:spPr>
        <a:xfrm>
          <a:off x="7610475" y="1304925"/>
          <a:ext cx="28575" cy="0"/>
        </a:xfrm>
        <a:prstGeom prst="rect">
          <a:avLst/>
        </a:prstGeom>
        <a:noFill/>
        <a:ln w="9525" cmpd="sng">
          <a:noFill/>
        </a:ln>
      </xdr:spPr>
    </xdr:pic>
    <xdr:clientData/>
  </xdr:twoCellAnchor>
  <xdr:twoCellAnchor editAs="oneCell">
    <xdr:from>
      <xdr:col>21</xdr:col>
      <xdr:colOff>276225</xdr:colOff>
      <xdr:row>2</xdr:row>
      <xdr:rowOff>38100</xdr:rowOff>
    </xdr:from>
    <xdr:to>
      <xdr:col>28</xdr:col>
      <xdr:colOff>19050</xdr:colOff>
      <xdr:row>2</xdr:row>
      <xdr:rowOff>38100</xdr:rowOff>
    </xdr:to>
    <xdr:pic>
      <xdr:nvPicPr>
        <xdr:cNvPr id="6" name="Picture 1" descr="sofart_lille_dk_cmyk"/>
        <xdr:cNvPicPr preferRelativeResize="1">
          <a:picLocks noChangeAspect="1"/>
        </xdr:cNvPicPr>
      </xdr:nvPicPr>
      <xdr:blipFill>
        <a:blip r:embed="rId2"/>
        <a:stretch>
          <a:fillRect/>
        </a:stretch>
      </xdr:blipFill>
      <xdr:spPr>
        <a:xfrm>
          <a:off x="9163050" y="390525"/>
          <a:ext cx="19050" cy="0"/>
        </a:xfrm>
        <a:prstGeom prst="rect">
          <a:avLst/>
        </a:prstGeom>
        <a:noFill/>
        <a:ln w="9525" cmpd="sng">
          <a:noFill/>
        </a:ln>
      </xdr:spPr>
    </xdr:pic>
    <xdr:clientData/>
  </xdr:twoCellAnchor>
  <xdr:twoCellAnchor editAs="oneCell">
    <xdr:from>
      <xdr:col>17</xdr:col>
      <xdr:colOff>581025</xdr:colOff>
      <xdr:row>8</xdr:row>
      <xdr:rowOff>38100</xdr:rowOff>
    </xdr:from>
    <xdr:to>
      <xdr:col>17</xdr:col>
      <xdr:colOff>609600</xdr:colOff>
      <xdr:row>8</xdr:row>
      <xdr:rowOff>38100</xdr:rowOff>
    </xdr:to>
    <xdr:pic>
      <xdr:nvPicPr>
        <xdr:cNvPr id="7" name="Picture 1" descr="O:\Faelles\Logo etc\LOGO\JPG\HIGH-RES\sofart_dk_rgb.jpg"/>
        <xdr:cNvPicPr preferRelativeResize="1">
          <a:picLocks noChangeAspect="1"/>
        </xdr:cNvPicPr>
      </xdr:nvPicPr>
      <xdr:blipFill>
        <a:blip r:embed="rId1"/>
        <a:stretch>
          <a:fillRect/>
        </a:stretch>
      </xdr:blipFill>
      <xdr:spPr>
        <a:xfrm>
          <a:off x="7610475" y="1304925"/>
          <a:ext cx="28575" cy="0"/>
        </a:xfrm>
        <a:prstGeom prst="rect">
          <a:avLst/>
        </a:prstGeom>
        <a:noFill/>
        <a:ln w="9525" cmpd="sng">
          <a:noFill/>
        </a:ln>
      </xdr:spPr>
    </xdr:pic>
    <xdr:clientData/>
  </xdr:twoCellAnchor>
  <xdr:twoCellAnchor editAs="oneCell">
    <xdr:from>
      <xdr:col>21</xdr:col>
      <xdr:colOff>276225</xdr:colOff>
      <xdr:row>2</xdr:row>
      <xdr:rowOff>38100</xdr:rowOff>
    </xdr:from>
    <xdr:to>
      <xdr:col>28</xdr:col>
      <xdr:colOff>19050</xdr:colOff>
      <xdr:row>2</xdr:row>
      <xdr:rowOff>38100</xdr:rowOff>
    </xdr:to>
    <xdr:pic>
      <xdr:nvPicPr>
        <xdr:cNvPr id="8" name="Picture 1" descr="sofart_lille_dk_cmyk"/>
        <xdr:cNvPicPr preferRelativeResize="1">
          <a:picLocks noChangeAspect="1"/>
        </xdr:cNvPicPr>
      </xdr:nvPicPr>
      <xdr:blipFill>
        <a:blip r:embed="rId2"/>
        <a:stretch>
          <a:fillRect/>
        </a:stretch>
      </xdr:blipFill>
      <xdr:spPr>
        <a:xfrm>
          <a:off x="9163050" y="390525"/>
          <a:ext cx="19050" cy="0"/>
        </a:xfrm>
        <a:prstGeom prst="rect">
          <a:avLst/>
        </a:prstGeom>
        <a:noFill/>
        <a:ln w="9525" cmpd="sng">
          <a:noFill/>
        </a:ln>
      </xdr:spPr>
    </xdr:pic>
    <xdr:clientData/>
  </xdr:twoCellAnchor>
  <xdr:twoCellAnchor editAs="oneCell">
    <xdr:from>
      <xdr:col>17</xdr:col>
      <xdr:colOff>581025</xdr:colOff>
      <xdr:row>8</xdr:row>
      <xdr:rowOff>38100</xdr:rowOff>
    </xdr:from>
    <xdr:to>
      <xdr:col>17</xdr:col>
      <xdr:colOff>609600</xdr:colOff>
      <xdr:row>8</xdr:row>
      <xdr:rowOff>38100</xdr:rowOff>
    </xdr:to>
    <xdr:pic>
      <xdr:nvPicPr>
        <xdr:cNvPr id="9" name="Picture 1" descr="O:\Faelles\Logo etc\LOGO\JPG\HIGH-RES\sofart_dk_rgb.jpg"/>
        <xdr:cNvPicPr preferRelativeResize="1">
          <a:picLocks noChangeAspect="1"/>
        </xdr:cNvPicPr>
      </xdr:nvPicPr>
      <xdr:blipFill>
        <a:blip r:embed="rId1"/>
        <a:stretch>
          <a:fillRect/>
        </a:stretch>
      </xdr:blipFill>
      <xdr:spPr>
        <a:xfrm>
          <a:off x="7610475" y="1304925"/>
          <a:ext cx="28575" cy="0"/>
        </a:xfrm>
        <a:prstGeom prst="rect">
          <a:avLst/>
        </a:prstGeom>
        <a:noFill/>
        <a:ln w="9525" cmpd="sng">
          <a:noFill/>
        </a:ln>
      </xdr:spPr>
    </xdr:pic>
    <xdr:clientData/>
  </xdr:twoCellAnchor>
  <xdr:twoCellAnchor editAs="oneCell">
    <xdr:from>
      <xdr:col>21</xdr:col>
      <xdr:colOff>276225</xdr:colOff>
      <xdr:row>2</xdr:row>
      <xdr:rowOff>38100</xdr:rowOff>
    </xdr:from>
    <xdr:to>
      <xdr:col>28</xdr:col>
      <xdr:colOff>19050</xdr:colOff>
      <xdr:row>2</xdr:row>
      <xdr:rowOff>38100</xdr:rowOff>
    </xdr:to>
    <xdr:pic>
      <xdr:nvPicPr>
        <xdr:cNvPr id="10" name="Picture 1" descr="sofart_lille_dk_cmyk"/>
        <xdr:cNvPicPr preferRelativeResize="1">
          <a:picLocks noChangeAspect="1"/>
        </xdr:cNvPicPr>
      </xdr:nvPicPr>
      <xdr:blipFill>
        <a:blip r:embed="rId2"/>
        <a:stretch>
          <a:fillRect/>
        </a:stretch>
      </xdr:blipFill>
      <xdr:spPr>
        <a:xfrm>
          <a:off x="9163050" y="390525"/>
          <a:ext cx="19050" cy="0"/>
        </a:xfrm>
        <a:prstGeom prst="rect">
          <a:avLst/>
        </a:prstGeom>
        <a:noFill/>
        <a:ln w="9525" cmpd="sng">
          <a:noFill/>
        </a:ln>
      </xdr:spPr>
    </xdr:pic>
    <xdr:clientData/>
  </xdr:twoCellAnchor>
  <xdr:twoCellAnchor editAs="oneCell">
    <xdr:from>
      <xdr:col>17</xdr:col>
      <xdr:colOff>581025</xdr:colOff>
      <xdr:row>8</xdr:row>
      <xdr:rowOff>38100</xdr:rowOff>
    </xdr:from>
    <xdr:to>
      <xdr:col>17</xdr:col>
      <xdr:colOff>609600</xdr:colOff>
      <xdr:row>8</xdr:row>
      <xdr:rowOff>38100</xdr:rowOff>
    </xdr:to>
    <xdr:pic>
      <xdr:nvPicPr>
        <xdr:cNvPr id="11" name="Picture 1" descr="O:\Faelles\Logo etc\LOGO\JPG\HIGH-RES\sofart_dk_rgb.jpg"/>
        <xdr:cNvPicPr preferRelativeResize="1">
          <a:picLocks noChangeAspect="1"/>
        </xdr:cNvPicPr>
      </xdr:nvPicPr>
      <xdr:blipFill>
        <a:blip r:embed="rId1"/>
        <a:stretch>
          <a:fillRect/>
        </a:stretch>
      </xdr:blipFill>
      <xdr:spPr>
        <a:xfrm>
          <a:off x="7610475" y="1304925"/>
          <a:ext cx="28575" cy="0"/>
        </a:xfrm>
        <a:prstGeom prst="rect">
          <a:avLst/>
        </a:prstGeom>
        <a:noFill/>
        <a:ln w="9525" cmpd="sng">
          <a:noFill/>
        </a:ln>
      </xdr:spPr>
    </xdr:pic>
    <xdr:clientData/>
  </xdr:twoCellAnchor>
  <xdr:twoCellAnchor editAs="oneCell">
    <xdr:from>
      <xdr:col>5</xdr:col>
      <xdr:colOff>228600</xdr:colOff>
      <xdr:row>0</xdr:row>
      <xdr:rowOff>66675</xdr:rowOff>
    </xdr:from>
    <xdr:to>
      <xdr:col>9</xdr:col>
      <xdr:colOff>180975</xdr:colOff>
      <xdr:row>2</xdr:row>
      <xdr:rowOff>123825</xdr:rowOff>
    </xdr:to>
    <xdr:pic>
      <xdr:nvPicPr>
        <xdr:cNvPr id="12" name="Picture 1" descr="O:\Faelles\Logo etc\LOGO\JPG\HIGH-RES\sofart_dk_rgb.jpg"/>
        <xdr:cNvPicPr preferRelativeResize="1">
          <a:picLocks noChangeAspect="1"/>
        </xdr:cNvPicPr>
      </xdr:nvPicPr>
      <xdr:blipFill>
        <a:blip r:embed="rId1"/>
        <a:stretch>
          <a:fillRect/>
        </a:stretch>
      </xdr:blipFill>
      <xdr:spPr>
        <a:xfrm>
          <a:off x="2752725" y="66675"/>
          <a:ext cx="16478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48</xdr:col>
      <xdr:colOff>514350</xdr:colOff>
      <xdr:row>4</xdr:row>
      <xdr:rowOff>28575</xdr:rowOff>
    </xdr:from>
    <xdr:to>
      <xdr:col>48</xdr:col>
      <xdr:colOff>514350</xdr:colOff>
      <xdr:row>4</xdr:row>
      <xdr:rowOff>28575</xdr:rowOff>
    </xdr:to>
    <xdr:pic>
      <xdr:nvPicPr>
        <xdr:cNvPr id="1" name="Picture 1" descr="sofart_dk_rgb"/>
        <xdr:cNvPicPr preferRelativeResize="1">
          <a:picLocks noChangeAspect="1"/>
        </xdr:cNvPicPr>
      </xdr:nvPicPr>
      <xdr:blipFill>
        <a:blip r:embed="rId1"/>
        <a:stretch>
          <a:fillRect/>
        </a:stretch>
      </xdr:blipFill>
      <xdr:spPr>
        <a:xfrm>
          <a:off x="7591425" y="781050"/>
          <a:ext cx="0" cy="0"/>
        </a:xfrm>
        <a:prstGeom prst="rect">
          <a:avLst/>
        </a:prstGeom>
        <a:noFill/>
        <a:ln w="9525" cmpd="sng">
          <a:noFill/>
        </a:ln>
      </xdr:spPr>
    </xdr:pic>
    <xdr:clientData/>
  </xdr:twoCellAnchor>
  <xdr:twoCellAnchor editAs="oneCell">
    <xdr:from>
      <xdr:col>48</xdr:col>
      <xdr:colOff>57150</xdr:colOff>
      <xdr:row>3</xdr:row>
      <xdr:rowOff>142875</xdr:rowOff>
    </xdr:from>
    <xdr:to>
      <xdr:col>48</xdr:col>
      <xdr:colOff>57150</xdr:colOff>
      <xdr:row>3</xdr:row>
      <xdr:rowOff>142875</xdr:rowOff>
    </xdr:to>
    <xdr:pic>
      <xdr:nvPicPr>
        <xdr:cNvPr id="2" name="Picture 1" descr="O:\Faelles\Logo etc\LOGO\JPG\HIGH-RES\sofart_dk_rgb.jpg"/>
        <xdr:cNvPicPr preferRelativeResize="1">
          <a:picLocks noChangeAspect="1"/>
        </xdr:cNvPicPr>
      </xdr:nvPicPr>
      <xdr:blipFill>
        <a:blip r:embed="rId2"/>
        <a:stretch>
          <a:fillRect/>
        </a:stretch>
      </xdr:blipFill>
      <xdr:spPr>
        <a:xfrm>
          <a:off x="7134225" y="742950"/>
          <a:ext cx="0" cy="0"/>
        </a:xfrm>
        <a:prstGeom prst="rect">
          <a:avLst/>
        </a:prstGeom>
        <a:noFill/>
        <a:ln w="9525" cmpd="sng">
          <a:noFill/>
        </a:ln>
      </xdr:spPr>
    </xdr:pic>
    <xdr:clientData/>
  </xdr:twoCellAnchor>
  <xdr:twoCellAnchor editAs="oneCell">
    <xdr:from>
      <xdr:col>18</xdr:col>
      <xdr:colOff>57150</xdr:colOff>
      <xdr:row>0</xdr:row>
      <xdr:rowOff>0</xdr:rowOff>
    </xdr:from>
    <xdr:to>
      <xdr:col>30</xdr:col>
      <xdr:colOff>114300</xdr:colOff>
      <xdr:row>1</xdr:row>
      <xdr:rowOff>152400</xdr:rowOff>
    </xdr:to>
    <xdr:pic>
      <xdr:nvPicPr>
        <xdr:cNvPr id="3" name="Picture 1" descr="O:\Faelles\Logo etc\LOGO\JPG\HIGH-RES\sofart_dk_rgb.jpg"/>
        <xdr:cNvPicPr preferRelativeResize="1">
          <a:picLocks noChangeAspect="1"/>
        </xdr:cNvPicPr>
      </xdr:nvPicPr>
      <xdr:blipFill>
        <a:blip r:embed="rId2"/>
        <a:stretch>
          <a:fillRect/>
        </a:stretch>
      </xdr:blipFill>
      <xdr:spPr>
        <a:xfrm>
          <a:off x="2695575" y="0"/>
          <a:ext cx="17430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1"/>
  <dimension ref="A1:AI158"/>
  <sheetViews>
    <sheetView tabSelected="1" zoomScalePageLayoutView="0" workbookViewId="0" topLeftCell="A58">
      <selection activeCell="C19" sqref="C19:F19"/>
    </sheetView>
  </sheetViews>
  <sheetFormatPr defaultColWidth="9.140625" defaultRowHeight="11.25" customHeight="1"/>
  <cols>
    <col min="1" max="1" width="2.28125" style="1" customWidth="1"/>
    <col min="2" max="2" width="8.421875" style="1" customWidth="1"/>
    <col min="3" max="3" width="8.8515625" style="1" customWidth="1"/>
    <col min="4" max="4" width="8.140625" style="1" customWidth="1"/>
    <col min="5" max="5" width="10.140625" style="1" customWidth="1"/>
    <col min="6" max="6" width="9.421875" style="1" customWidth="1"/>
    <col min="7" max="7" width="2.7109375" style="1" customWidth="1"/>
    <col min="8" max="8" width="8.00390625" style="1" customWidth="1"/>
    <col min="9" max="9" width="5.28125" style="1" customWidth="1"/>
    <col min="10" max="10" width="5.57421875" style="1" customWidth="1"/>
    <col min="11" max="11" width="4.57421875" style="1" customWidth="1"/>
    <col min="12" max="12" width="5.7109375" style="1" customWidth="1"/>
    <col min="13" max="13" width="4.00390625" style="1" customWidth="1"/>
    <col min="14" max="14" width="6.140625" style="1" customWidth="1"/>
    <col min="15" max="15" width="6.28125" style="1" customWidth="1"/>
    <col min="16" max="16" width="7.140625" style="1" customWidth="1"/>
    <col min="17" max="17" width="2.7109375" style="1" customWidth="1"/>
    <col min="18" max="18" width="9.421875" style="1" customWidth="1"/>
    <col min="19" max="19" width="13.00390625" style="1" customWidth="1"/>
    <col min="20" max="20" width="9.57421875" style="1" customWidth="1"/>
    <col min="21" max="21" width="5.8515625" style="1" hidden="1" customWidth="1"/>
    <col min="22" max="22" width="5.8515625" style="185" hidden="1" customWidth="1"/>
    <col min="23" max="23" width="5.8515625" style="1" hidden="1" customWidth="1"/>
    <col min="24" max="24" width="3.421875" style="1" hidden="1" customWidth="1"/>
    <col min="25" max="25" width="8.57421875" style="1" hidden="1" customWidth="1"/>
    <col min="26" max="26" width="5.57421875" style="1" hidden="1" customWidth="1"/>
    <col min="27" max="28" width="9.140625" style="1" hidden="1" customWidth="1"/>
    <col min="29" max="30" width="9.140625" style="1" customWidth="1"/>
    <col min="31" max="16384" width="9.140625" style="1" customWidth="1"/>
  </cols>
  <sheetData>
    <row r="1" spans="1:22" ht="16.5" customHeight="1">
      <c r="A1" s="35"/>
      <c r="B1" s="441" t="s">
        <v>87</v>
      </c>
      <c r="C1" s="441"/>
      <c r="D1" s="441"/>
      <c r="E1" s="441"/>
      <c r="F1" s="30"/>
      <c r="G1" s="30"/>
      <c r="H1" s="30"/>
      <c r="I1" s="30"/>
      <c r="J1" s="30"/>
      <c r="K1" s="30"/>
      <c r="L1" s="30"/>
      <c r="M1" s="30"/>
      <c r="N1" s="435" t="s">
        <v>65</v>
      </c>
      <c r="O1" s="435"/>
      <c r="P1" s="435"/>
      <c r="Q1" s="2"/>
      <c r="S1" s="28"/>
      <c r="T1" s="28"/>
      <c r="U1" s="28"/>
      <c r="V1" s="76" t="s">
        <v>214</v>
      </c>
    </row>
    <row r="2" spans="1:23" ht="11.25" customHeight="1">
      <c r="A2" s="35"/>
      <c r="B2" s="441"/>
      <c r="C2" s="441"/>
      <c r="D2" s="441"/>
      <c r="E2" s="441"/>
      <c r="F2" s="307"/>
      <c r="G2" s="307"/>
      <c r="H2" s="307"/>
      <c r="I2" s="307"/>
      <c r="J2" s="307"/>
      <c r="K2" s="307"/>
      <c r="L2" s="307"/>
      <c r="M2" s="307"/>
      <c r="N2" s="435"/>
      <c r="O2" s="435"/>
      <c r="P2" s="435"/>
      <c r="Q2" s="2"/>
      <c r="S2" s="28"/>
      <c r="T2" s="28"/>
      <c r="U2" s="28"/>
      <c r="V2" s="76" t="s">
        <v>216</v>
      </c>
      <c r="W2" s="186"/>
    </row>
    <row r="3" spans="1:28" s="33" customFormat="1" ht="11.25" customHeight="1">
      <c r="A3" s="45"/>
      <c r="B3" s="306" t="s">
        <v>86</v>
      </c>
      <c r="C3" s="306"/>
      <c r="D3" s="306"/>
      <c r="E3" s="306"/>
      <c r="F3" s="308"/>
      <c r="G3" s="308"/>
      <c r="H3" s="308"/>
      <c r="I3" s="308"/>
      <c r="J3" s="308"/>
      <c r="K3" s="308"/>
      <c r="L3" s="308"/>
      <c r="M3" s="308"/>
      <c r="N3" s="196"/>
      <c r="O3" s="196"/>
      <c r="P3" s="196"/>
      <c r="Q3" s="46"/>
      <c r="R3" s="28"/>
      <c r="S3" s="187"/>
      <c r="T3" s="187"/>
      <c r="U3" s="187"/>
      <c r="V3" s="187"/>
      <c r="W3" s="188"/>
      <c r="X3" s="37"/>
      <c r="Y3" s="37"/>
      <c r="Z3" s="37"/>
      <c r="AA3" s="37"/>
      <c r="AB3" s="37"/>
    </row>
    <row r="4" spans="1:28" ht="13.5" customHeight="1">
      <c r="A4" s="35"/>
      <c r="B4" s="309" t="s">
        <v>50</v>
      </c>
      <c r="C4" s="310"/>
      <c r="D4" s="311"/>
      <c r="E4" s="311"/>
      <c r="F4" s="30"/>
      <c r="G4" s="30"/>
      <c r="H4" s="65"/>
      <c r="I4" s="65"/>
      <c r="J4" s="65"/>
      <c r="K4" s="30"/>
      <c r="L4" s="30"/>
      <c r="M4" s="30"/>
      <c r="N4" s="30"/>
      <c r="O4" s="30"/>
      <c r="P4" s="30"/>
      <c r="Q4" s="2"/>
      <c r="R4" s="28"/>
      <c r="S4" s="37"/>
      <c r="T4" s="37"/>
      <c r="U4" s="37"/>
      <c r="V4" s="189"/>
      <c r="W4" s="36"/>
      <c r="X4" s="36"/>
      <c r="Y4" s="36"/>
      <c r="Z4" s="36"/>
      <c r="AA4" s="36"/>
      <c r="AB4" s="36"/>
    </row>
    <row r="5" spans="1:26" ht="13.5" customHeight="1">
      <c r="A5" s="35"/>
      <c r="B5" s="181"/>
      <c r="C5" s="181"/>
      <c r="D5" s="181"/>
      <c r="E5" s="181"/>
      <c r="F5" s="181"/>
      <c r="G5" s="30"/>
      <c r="H5" s="30"/>
      <c r="I5" s="30"/>
      <c r="J5" s="30"/>
      <c r="K5" s="30"/>
      <c r="L5" s="30"/>
      <c r="M5" s="30"/>
      <c r="N5" s="30"/>
      <c r="O5" s="30"/>
      <c r="P5" s="30"/>
      <c r="Q5" s="2"/>
      <c r="R5" s="28"/>
      <c r="X5" s="28"/>
      <c r="Y5" s="28"/>
      <c r="Z5" s="28"/>
    </row>
    <row r="6" spans="1:23" ht="11.25" customHeight="1">
      <c r="A6" s="35"/>
      <c r="B6" s="323" t="s">
        <v>178</v>
      </c>
      <c r="C6" s="323"/>
      <c r="D6" s="323"/>
      <c r="E6" s="323"/>
      <c r="F6" s="323"/>
      <c r="G6" s="323"/>
      <c r="H6" s="326" t="s">
        <v>62</v>
      </c>
      <c r="I6" s="323"/>
      <c r="J6" s="323"/>
      <c r="K6" s="323"/>
      <c r="L6" s="323"/>
      <c r="M6" s="323"/>
      <c r="N6" s="323"/>
      <c r="O6" s="323"/>
      <c r="P6" s="323"/>
      <c r="Q6" s="2"/>
      <c r="W6" s="28"/>
    </row>
    <row r="7" spans="1:28" ht="11.25" customHeight="1">
      <c r="A7" s="2"/>
      <c r="B7" s="323" t="s">
        <v>179</v>
      </c>
      <c r="C7" s="323"/>
      <c r="D7" s="323"/>
      <c r="E7" s="323"/>
      <c r="F7" s="323"/>
      <c r="G7" s="323"/>
      <c r="H7" s="323" t="s">
        <v>63</v>
      </c>
      <c r="I7" s="323"/>
      <c r="J7" s="323"/>
      <c r="K7" s="323"/>
      <c r="L7" s="323"/>
      <c r="M7" s="323"/>
      <c r="N7" s="323"/>
      <c r="O7" s="323"/>
      <c r="P7" s="323"/>
      <c r="Q7" s="2"/>
      <c r="Y7" s="36"/>
      <c r="Z7" s="36"/>
      <c r="AA7" s="36"/>
      <c r="AB7" s="36"/>
    </row>
    <row r="8" spans="1:28" ht="11.25" customHeight="1">
      <c r="A8" s="2"/>
      <c r="B8" s="323" t="s">
        <v>180</v>
      </c>
      <c r="C8" s="323"/>
      <c r="D8" s="323"/>
      <c r="E8" s="323"/>
      <c r="F8" s="323"/>
      <c r="G8" s="323"/>
      <c r="H8" s="323" t="s">
        <v>228</v>
      </c>
      <c r="I8" s="323"/>
      <c r="J8" s="323"/>
      <c r="K8" s="323"/>
      <c r="L8" s="323"/>
      <c r="M8" s="323"/>
      <c r="N8" s="323"/>
      <c r="O8" s="323"/>
      <c r="P8" s="323"/>
      <c r="Q8" s="2"/>
      <c r="Y8" s="36"/>
      <c r="Z8" s="36"/>
      <c r="AA8" s="36"/>
      <c r="AB8" s="36"/>
    </row>
    <row r="9" spans="1:17" ht="11.25" customHeight="1">
      <c r="A9" s="2"/>
      <c r="B9" s="323" t="s">
        <v>181</v>
      </c>
      <c r="C9" s="323"/>
      <c r="D9" s="323"/>
      <c r="E9" s="323"/>
      <c r="F9" s="323"/>
      <c r="G9" s="323"/>
      <c r="H9" s="323" t="s">
        <v>64</v>
      </c>
      <c r="I9" s="323"/>
      <c r="J9" s="323"/>
      <c r="K9" s="323"/>
      <c r="L9" s="323"/>
      <c r="M9" s="323"/>
      <c r="N9" s="323"/>
      <c r="O9" s="323"/>
      <c r="P9" s="323"/>
      <c r="Q9" s="2"/>
    </row>
    <row r="10" spans="1:29" ht="11.25" customHeight="1">
      <c r="A10" s="2"/>
      <c r="B10" s="327" t="s">
        <v>182</v>
      </c>
      <c r="C10" s="327"/>
      <c r="D10" s="327"/>
      <c r="E10" s="327"/>
      <c r="F10" s="327"/>
      <c r="G10" s="323"/>
      <c r="H10" s="323"/>
      <c r="I10" s="323"/>
      <c r="J10" s="323"/>
      <c r="K10" s="323"/>
      <c r="L10" s="323"/>
      <c r="M10" s="323"/>
      <c r="N10" s="323"/>
      <c r="O10" s="323"/>
      <c r="P10" s="323"/>
      <c r="Q10" s="2"/>
      <c r="Y10" s="26"/>
      <c r="Z10" s="26"/>
      <c r="AA10" s="38"/>
      <c r="AB10" s="26"/>
      <c r="AC10" s="26"/>
    </row>
    <row r="11" spans="1:29" ht="11.25" customHeight="1">
      <c r="A11" s="2"/>
      <c r="B11" s="323" t="s">
        <v>183</v>
      </c>
      <c r="C11" s="323"/>
      <c r="D11" s="323"/>
      <c r="E11" s="323"/>
      <c r="F11" s="323"/>
      <c r="G11" s="323"/>
      <c r="H11" s="416" t="s">
        <v>234</v>
      </c>
      <c r="I11" s="323"/>
      <c r="J11" s="323"/>
      <c r="K11" s="323"/>
      <c r="L11" s="323"/>
      <c r="M11" s="323"/>
      <c r="N11" s="323"/>
      <c r="O11" s="323"/>
      <c r="P11" s="323"/>
      <c r="Q11" s="2"/>
      <c r="V11" s="191"/>
      <c r="Y11" s="26"/>
      <c r="Z11" s="26"/>
      <c r="AA11" s="26"/>
      <c r="AB11" s="26"/>
      <c r="AC11" s="26"/>
    </row>
    <row r="12" spans="1:17" ht="11.25" customHeight="1">
      <c r="A12" s="2"/>
      <c r="B12" s="327" t="s">
        <v>51</v>
      </c>
      <c r="C12" s="323"/>
      <c r="D12" s="323"/>
      <c r="E12" s="323"/>
      <c r="F12" s="323"/>
      <c r="G12" s="323"/>
      <c r="H12" s="416" t="s">
        <v>233</v>
      </c>
      <c r="I12" s="323"/>
      <c r="J12" s="323"/>
      <c r="K12" s="323"/>
      <c r="L12" s="323"/>
      <c r="M12" s="323"/>
      <c r="N12" s="323"/>
      <c r="O12" s="323"/>
      <c r="P12" s="323"/>
      <c r="Q12" s="2"/>
    </row>
    <row r="13" spans="1:17" ht="11.25" customHeight="1">
      <c r="A13" s="2"/>
      <c r="B13" s="327"/>
      <c r="C13" s="323"/>
      <c r="D13" s="323"/>
      <c r="E13" s="323"/>
      <c r="F13" s="323"/>
      <c r="G13" s="323"/>
      <c r="H13" s="416" t="s">
        <v>232</v>
      </c>
      <c r="I13" s="323"/>
      <c r="J13" s="323"/>
      <c r="K13" s="323"/>
      <c r="L13" s="323"/>
      <c r="M13" s="323"/>
      <c r="N13" s="323"/>
      <c r="O13" s="323"/>
      <c r="P13" s="323"/>
      <c r="Q13" s="2"/>
    </row>
    <row r="14" spans="1:17" ht="11.25" customHeight="1">
      <c r="A14" s="2"/>
      <c r="B14" s="327" t="s">
        <v>60</v>
      </c>
      <c r="C14" s="323"/>
      <c r="D14" s="323"/>
      <c r="E14" s="323"/>
      <c r="F14" s="323"/>
      <c r="G14" s="323"/>
      <c r="H14" s="416" t="s">
        <v>229</v>
      </c>
      <c r="I14" s="323"/>
      <c r="J14" s="323"/>
      <c r="K14" s="323"/>
      <c r="L14" s="323"/>
      <c r="M14" s="323"/>
      <c r="N14" s="323"/>
      <c r="O14" s="323"/>
      <c r="P14" s="323"/>
      <c r="Q14" s="2"/>
    </row>
    <row r="15" spans="1:17" ht="11.25" customHeight="1">
      <c r="A15" s="2"/>
      <c r="B15" s="327" t="s">
        <v>61</v>
      </c>
      <c r="C15" s="323"/>
      <c r="D15" s="323"/>
      <c r="E15" s="323"/>
      <c r="F15" s="323"/>
      <c r="G15" s="323"/>
      <c r="H15" s="419" t="s">
        <v>230</v>
      </c>
      <c r="I15" s="323"/>
      <c r="J15" s="323"/>
      <c r="K15" s="323"/>
      <c r="L15" s="323"/>
      <c r="M15" s="323"/>
      <c r="N15" s="323"/>
      <c r="O15" s="323"/>
      <c r="P15" s="323"/>
      <c r="Q15" s="2"/>
    </row>
    <row r="16" spans="1:17" ht="11.25" customHeight="1">
      <c r="A16" s="2"/>
      <c r="B16" s="327"/>
      <c r="C16" s="323"/>
      <c r="D16" s="323"/>
      <c r="E16" s="323"/>
      <c r="F16" s="323"/>
      <c r="G16" s="323"/>
      <c r="H16" s="416"/>
      <c r="I16" s="323"/>
      <c r="J16" s="323"/>
      <c r="K16" s="323"/>
      <c r="L16" s="323"/>
      <c r="M16" s="323"/>
      <c r="N16" s="323"/>
      <c r="O16" s="323"/>
      <c r="P16" s="323"/>
      <c r="Q16" s="2"/>
    </row>
    <row r="17" spans="1:17" ht="11.25" customHeight="1">
      <c r="A17" s="2"/>
      <c r="B17" s="445" t="s">
        <v>52</v>
      </c>
      <c r="C17" s="445"/>
      <c r="D17" s="445"/>
      <c r="E17" s="445"/>
      <c r="F17" s="445"/>
      <c r="G17" s="307"/>
      <c r="H17" s="445" t="s">
        <v>57</v>
      </c>
      <c r="I17" s="445"/>
      <c r="J17" s="445"/>
      <c r="K17" s="445"/>
      <c r="L17" s="445"/>
      <c r="M17" s="445"/>
      <c r="N17" s="445"/>
      <c r="O17" s="178"/>
      <c r="P17" s="178"/>
      <c r="Q17" s="2"/>
    </row>
    <row r="18" spans="1:18" ht="11.25" customHeight="1">
      <c r="A18" s="2"/>
      <c r="B18" s="445"/>
      <c r="C18" s="445"/>
      <c r="D18" s="445"/>
      <c r="E18" s="445"/>
      <c r="F18" s="445"/>
      <c r="G18" s="312"/>
      <c r="H18" s="445"/>
      <c r="I18" s="445"/>
      <c r="J18" s="445"/>
      <c r="K18" s="445"/>
      <c r="L18" s="445"/>
      <c r="M18" s="445"/>
      <c r="N18" s="445"/>
      <c r="O18" s="178"/>
      <c r="P18" s="178"/>
      <c r="Q18" s="48"/>
      <c r="R18" s="31"/>
    </row>
    <row r="19" spans="1:26" ht="11.25" customHeight="1">
      <c r="A19" s="2"/>
      <c r="B19" s="322" t="s">
        <v>53</v>
      </c>
      <c r="C19" s="436"/>
      <c r="D19" s="436"/>
      <c r="E19" s="436"/>
      <c r="F19" s="436"/>
      <c r="G19" s="2"/>
      <c r="H19" s="322" t="s">
        <v>53</v>
      </c>
      <c r="I19" s="69"/>
      <c r="J19" s="436"/>
      <c r="K19" s="436"/>
      <c r="L19" s="436"/>
      <c r="M19" s="436"/>
      <c r="N19" s="436"/>
      <c r="O19" s="436"/>
      <c r="P19" s="436"/>
      <c r="Q19" s="39"/>
      <c r="R19" s="31"/>
      <c r="S19" s="28"/>
      <c r="T19" s="224"/>
      <c r="U19" s="224"/>
      <c r="V19" s="224"/>
      <c r="W19" s="224"/>
      <c r="X19" s="187"/>
      <c r="Z19" s="223"/>
    </row>
    <row r="20" spans="1:18" ht="11.25" customHeight="1">
      <c r="A20" s="2"/>
      <c r="B20" s="322" t="s">
        <v>162</v>
      </c>
      <c r="C20" s="439"/>
      <c r="D20" s="439"/>
      <c r="E20" s="439"/>
      <c r="F20" s="439"/>
      <c r="G20" s="2"/>
      <c r="H20" s="322" t="s">
        <v>162</v>
      </c>
      <c r="I20" s="69"/>
      <c r="J20" s="436"/>
      <c r="K20" s="436"/>
      <c r="L20" s="436"/>
      <c r="M20" s="436"/>
      <c r="N20" s="436"/>
      <c r="O20" s="436"/>
      <c r="P20" s="436"/>
      <c r="Q20" s="39"/>
      <c r="R20" s="243"/>
    </row>
    <row r="21" spans="1:22" ht="11.25" customHeight="1">
      <c r="A21" s="2"/>
      <c r="B21" s="322" t="s">
        <v>116</v>
      </c>
      <c r="C21" s="439"/>
      <c r="D21" s="439"/>
      <c r="E21" s="439"/>
      <c r="F21" s="439"/>
      <c r="G21" s="2"/>
      <c r="H21" s="322" t="s">
        <v>163</v>
      </c>
      <c r="I21" s="69"/>
      <c r="J21" s="436"/>
      <c r="K21" s="436"/>
      <c r="L21" s="436"/>
      <c r="M21" s="436"/>
      <c r="N21" s="436"/>
      <c r="O21" s="436"/>
      <c r="P21" s="436"/>
      <c r="Q21" s="39"/>
      <c r="R21" s="31"/>
      <c r="V21" s="1"/>
    </row>
    <row r="22" spans="1:22" ht="11.25" customHeight="1">
      <c r="A22" s="2"/>
      <c r="B22" s="322" t="s">
        <v>56</v>
      </c>
      <c r="C22" s="436"/>
      <c r="D22" s="436"/>
      <c r="E22" s="436"/>
      <c r="F22" s="436"/>
      <c r="G22" s="2"/>
      <c r="H22" s="323" t="s">
        <v>58</v>
      </c>
      <c r="I22" s="179"/>
      <c r="J22" s="436"/>
      <c r="K22" s="436"/>
      <c r="L22" s="436"/>
      <c r="M22" s="436"/>
      <c r="N22" s="436"/>
      <c r="O22" s="436"/>
      <c r="P22" s="436"/>
      <c r="Q22" s="68"/>
      <c r="R22" s="31"/>
      <c r="S22" s="28"/>
      <c r="T22" s="28"/>
      <c r="U22" s="28"/>
      <c r="V22" s="34"/>
    </row>
    <row r="23" spans="1:22" ht="11.25" customHeight="1">
      <c r="A23" s="2"/>
      <c r="B23" s="322" t="s">
        <v>55</v>
      </c>
      <c r="C23" s="448"/>
      <c r="D23" s="448"/>
      <c r="E23" s="448"/>
      <c r="F23" s="448"/>
      <c r="G23" s="2"/>
      <c r="H23" s="323" t="s">
        <v>177</v>
      </c>
      <c r="I23" s="179"/>
      <c r="J23" s="439"/>
      <c r="K23" s="439"/>
      <c r="L23" s="439"/>
      <c r="M23" s="439"/>
      <c r="N23" s="439"/>
      <c r="O23" s="439"/>
      <c r="P23" s="439"/>
      <c r="Q23" s="68"/>
      <c r="S23" s="28"/>
      <c r="T23" s="28"/>
      <c r="U23" s="28"/>
      <c r="V23" s="34"/>
    </row>
    <row r="24" spans="1:27" ht="11.25" customHeight="1">
      <c r="A24" s="2"/>
      <c r="B24" s="322" t="s">
        <v>54</v>
      </c>
      <c r="C24" s="437"/>
      <c r="D24" s="437"/>
      <c r="E24" s="437"/>
      <c r="F24" s="437"/>
      <c r="G24" s="2"/>
      <c r="H24" s="322" t="s">
        <v>59</v>
      </c>
      <c r="I24" s="69"/>
      <c r="J24" s="447"/>
      <c r="K24" s="447"/>
      <c r="L24" s="447"/>
      <c r="M24" s="447"/>
      <c r="N24" s="447"/>
      <c r="O24" s="447"/>
      <c r="P24" s="447"/>
      <c r="Q24" s="272"/>
      <c r="R24" s="198"/>
      <c r="V24" s="34"/>
      <c r="Y24" s="28" t="s">
        <v>44</v>
      </c>
      <c r="Z24" s="72" t="s">
        <v>45</v>
      </c>
      <c r="AA24" s="72"/>
    </row>
    <row r="25" spans="1:26" ht="11.25" customHeight="1">
      <c r="A25" s="2"/>
      <c r="C25" s="69"/>
      <c r="D25" s="69"/>
      <c r="E25" s="423"/>
      <c r="F25" s="423"/>
      <c r="G25" s="180"/>
      <c r="H25" s="440" t="s">
        <v>91</v>
      </c>
      <c r="I25" s="440"/>
      <c r="J25" s="440"/>
      <c r="K25" s="440"/>
      <c r="L25" s="440"/>
      <c r="M25" s="292"/>
      <c r="N25" s="292"/>
      <c r="O25" s="433"/>
      <c r="P25" s="433"/>
      <c r="Q25" s="68"/>
      <c r="R25" s="338" t="str">
        <f>IF(V27=TRUE,"If the ship is exclusively engaged on voyages between","-")</f>
        <v>-</v>
      </c>
      <c r="S25" s="334"/>
      <c r="T25" s="334"/>
      <c r="U25" s="338"/>
      <c r="V25" s="339"/>
      <c r="W25" s="28"/>
      <c r="X25" s="195"/>
      <c r="Y25" s="1" t="s">
        <v>46</v>
      </c>
      <c r="Z25" s="1" t="s">
        <v>47</v>
      </c>
    </row>
    <row r="26" spans="1:22" ht="11.25" customHeight="1">
      <c r="A26" s="2"/>
      <c r="B26" s="25" t="s">
        <v>66</v>
      </c>
      <c r="C26" s="25"/>
      <c r="D26" s="25"/>
      <c r="E26" s="423"/>
      <c r="F26" s="423"/>
      <c r="G26" s="180"/>
      <c r="H26" s="440"/>
      <c r="I26" s="440"/>
      <c r="J26" s="440"/>
      <c r="K26" s="440"/>
      <c r="L26" s="440"/>
      <c r="M26" s="292"/>
      <c r="N26" s="292"/>
      <c r="O26" s="433"/>
      <c r="P26" s="433"/>
      <c r="Q26" s="180"/>
      <c r="R26" s="338" t="str">
        <f>IF(V27=TRUE,"Danish ports, benefits must be applied for from the local","-")</f>
        <v>-</v>
      </c>
      <c r="S26" s="338"/>
      <c r="T26" s="338"/>
      <c r="U26" s="340"/>
      <c r="V26" s="341"/>
    </row>
    <row r="27" spans="1:27" ht="11.25" customHeight="1">
      <c r="A27" s="2"/>
      <c r="B27" s="2" t="s">
        <v>67</v>
      </c>
      <c r="C27" s="2"/>
      <c r="D27" s="2"/>
      <c r="E27" s="439"/>
      <c r="F27" s="439"/>
      <c r="G27" s="180"/>
      <c r="H27" s="30" t="s">
        <v>94</v>
      </c>
      <c r="I27" s="181"/>
      <c r="J27" s="181"/>
      <c r="K27" s="293"/>
      <c r="L27" s="293"/>
      <c r="M27" s="293"/>
      <c r="N27" s="293"/>
      <c r="O27" s="193"/>
      <c r="P27" s="67"/>
      <c r="Q27" s="68"/>
      <c r="R27" s="338" t="str">
        <f>IF(V27=TRUE,"Danish authority.","-")</f>
        <v>-</v>
      </c>
      <c r="S27" s="334"/>
      <c r="T27" s="334"/>
      <c r="U27" s="340"/>
      <c r="V27" s="339" t="b">
        <v>0</v>
      </c>
      <c r="W27" s="27" t="b">
        <v>0</v>
      </c>
      <c r="X27" s="28">
        <v>23</v>
      </c>
      <c r="Y27" s="1" t="str">
        <f>IF(AND(V27=FALSE,W27=FALSE),"uoplyst",IF(V27=TRUE,"ja","nej"))</f>
        <v>uoplyst</v>
      </c>
      <c r="Z27" s="1">
        <f>IF(Y27="uoplyst",0,1)</f>
        <v>0</v>
      </c>
      <c r="AA27" s="188"/>
    </row>
    <row r="28" spans="1:27" ht="11.25" customHeight="1">
      <c r="A28" s="2"/>
      <c r="B28" s="2" t="s">
        <v>68</v>
      </c>
      <c r="C28" s="2"/>
      <c r="D28" s="2"/>
      <c r="E28" s="438"/>
      <c r="F28" s="438"/>
      <c r="G28" s="180"/>
      <c r="H28" s="197">
        <f>IF(AND(E27=0,E37&gt;0),"Information is lacking about ID no./date and year of birth","")</f>
      </c>
      <c r="I28" s="293"/>
      <c r="J28" s="196"/>
      <c r="K28" s="293"/>
      <c r="L28" s="293"/>
      <c r="M28" s="293"/>
      <c r="N28" s="293"/>
      <c r="O28" s="446"/>
      <c r="P28" s="446"/>
      <c r="Q28" s="180"/>
      <c r="R28" s="342" t="str">
        <f>IF(W36=TRUE,IF(K36&lt;56,"Employed for less than 8 weeks ! ","-"),"-")</f>
        <v>-</v>
      </c>
      <c r="S28" s="343"/>
      <c r="T28" s="343"/>
      <c r="U28" s="338"/>
      <c r="V28" s="339"/>
      <c r="W28" s="27"/>
      <c r="X28" s="28"/>
      <c r="AA28" s="188"/>
    </row>
    <row r="29" spans="1:24" ht="11.25" customHeight="1">
      <c r="A29" s="2"/>
      <c r="B29" s="180"/>
      <c r="C29" s="180"/>
      <c r="D29" s="180"/>
      <c r="E29" s="433"/>
      <c r="F29" s="433"/>
      <c r="G29" s="180"/>
      <c r="H29" s="196" t="s">
        <v>92</v>
      </c>
      <c r="I29" s="196"/>
      <c r="J29" s="196"/>
      <c r="K29" s="293"/>
      <c r="L29" s="293"/>
      <c r="M29" s="293"/>
      <c r="N29" s="293"/>
      <c r="O29" s="446"/>
      <c r="P29" s="446"/>
      <c r="Q29" s="180"/>
      <c r="R29" s="334" t="str">
        <f>IF(W36=TRUE,IF(K36&lt;56,"If connected to the EU labour market during the last 26","-"),"-")</f>
        <v>-</v>
      </c>
      <c r="S29" s="338"/>
      <c r="T29" s="334"/>
      <c r="U29" s="338"/>
      <c r="V29" s="339"/>
      <c r="W29" s="27"/>
      <c r="X29" s="28"/>
    </row>
    <row r="30" spans="1:26" ht="11.25" customHeight="1">
      <c r="A30" s="2"/>
      <c r="B30" s="25" t="s">
        <v>69</v>
      </c>
      <c r="C30" s="2"/>
      <c r="D30" s="2"/>
      <c r="E30" s="433"/>
      <c r="F30" s="433"/>
      <c r="G30" s="272"/>
      <c r="H30" s="293" t="s">
        <v>93</v>
      </c>
      <c r="J30" s="293"/>
      <c r="K30" s="293"/>
      <c r="L30" s="293"/>
      <c r="M30" s="293"/>
      <c r="N30" s="293"/>
      <c r="O30" s="193"/>
      <c r="P30" s="193"/>
      <c r="Q30" s="290"/>
      <c r="R30" s="334" t="str">
        <f>IF(W36=TRUE,IF(K36&lt;56,"weeks (e.g. due to industrial injury) the company may","-"),"-")</f>
        <v>-</v>
      </c>
      <c r="S30" s="338"/>
      <c r="T30" s="338"/>
      <c r="U30" s="338"/>
      <c r="V30" s="339" t="b">
        <v>0</v>
      </c>
      <c r="W30" s="27" t="b">
        <v>0</v>
      </c>
      <c r="X30" s="28">
        <v>26</v>
      </c>
      <c r="Y30" s="1" t="str">
        <f>IF(AND(V30=FALSE,W30=FALSE),"uoplyst",IF(V30=TRUE,"ja","nej"))</f>
        <v>uoplyst</v>
      </c>
      <c r="Z30" s="1">
        <f>IF(Y30="uoplyst",0,1)</f>
        <v>0</v>
      </c>
    </row>
    <row r="31" spans="1:26" ht="11.25" customHeight="1">
      <c r="A31" s="2"/>
      <c r="B31" s="2" t="s">
        <v>70</v>
      </c>
      <c r="C31" s="2"/>
      <c r="D31" s="2"/>
      <c r="E31" s="437"/>
      <c r="F31" s="437"/>
      <c r="G31" s="272"/>
      <c r="H31" s="293" t="s">
        <v>173</v>
      </c>
      <c r="I31" s="293"/>
      <c r="J31" s="293"/>
      <c r="K31" s="293"/>
      <c r="L31" s="293"/>
      <c r="M31" s="293"/>
      <c r="N31" s="293"/>
      <c r="O31" s="193"/>
      <c r="P31" s="193"/>
      <c r="Q31" s="180"/>
      <c r="R31" s="334" t="str">
        <f>IF(W36=TRUE,IF(K36&lt;56,"according to the information given have the benefits","-"),"-")</f>
        <v>-</v>
      </c>
      <c r="S31" s="334"/>
      <c r="T31" s="334"/>
      <c r="U31" s="338"/>
      <c r="V31" s="339" t="b">
        <v>0</v>
      </c>
      <c r="W31" s="27" t="b">
        <v>0</v>
      </c>
      <c r="X31" s="28">
        <v>27</v>
      </c>
      <c r="Y31" s="1" t="str">
        <f>IF(AND(V31=FALSE,W31=FALSE),"uoplyst",IF(V31=TRUE,"ja","nej"))</f>
        <v>uoplyst</v>
      </c>
      <c r="Z31" s="1">
        <f>IF(Y31="uoplyst",0,1)</f>
        <v>0</v>
      </c>
    </row>
    <row r="32" spans="1:23" ht="11.25" customHeight="1">
      <c r="A32" s="2"/>
      <c r="B32" s="2" t="s">
        <v>71</v>
      </c>
      <c r="C32" s="2"/>
      <c r="D32" s="2"/>
      <c r="E32" s="437"/>
      <c r="F32" s="437"/>
      <c r="G32" s="180"/>
      <c r="H32" s="197">
        <f>IF(OR(E33=0,E34=0)*AND(E37&gt;0),"Date of signing on/off is lacking","")</f>
      </c>
      <c r="I32" s="293"/>
      <c r="J32" s="293"/>
      <c r="K32" s="293"/>
      <c r="L32" s="293"/>
      <c r="M32" s="293"/>
      <c r="N32" s="293"/>
      <c r="O32" s="433"/>
      <c r="P32" s="433"/>
      <c r="Q32" s="68"/>
      <c r="R32" s="334" t="str">
        <f>IF(W36=TRUE,IF(K36&lt;56,"refunded from the 1st whole day lost through sickness.","-"),"-")</f>
        <v>-</v>
      </c>
      <c r="S32" s="338"/>
      <c r="T32" s="338"/>
      <c r="U32" s="338"/>
      <c r="V32" s="339"/>
      <c r="W32" s="27"/>
    </row>
    <row r="33" spans="1:23" ht="11.25" customHeight="1">
      <c r="A33" s="2"/>
      <c r="B33" s="347" t="s">
        <v>135</v>
      </c>
      <c r="C33" s="347"/>
      <c r="D33" s="348"/>
      <c r="E33" s="432"/>
      <c r="F33" s="432"/>
      <c r="G33" s="180"/>
      <c r="H33" s="181" t="s">
        <v>95</v>
      </c>
      <c r="I33" s="181"/>
      <c r="J33" s="181"/>
      <c r="K33" s="293"/>
      <c r="L33" s="293"/>
      <c r="M33" s="293"/>
      <c r="N33" s="293"/>
      <c r="O33" s="433"/>
      <c r="P33" s="433"/>
      <c r="Q33" s="272"/>
      <c r="R33" s="338" t="str">
        <f>IF(AND(V36=TRUE,V30=FALSE,K36&lt;91),"According to the information available, the seafarer","-")</f>
        <v>-</v>
      </c>
      <c r="S33" s="334"/>
      <c r="T33" s="344"/>
      <c r="U33" s="338"/>
      <c r="V33" s="339"/>
      <c r="W33" s="27"/>
    </row>
    <row r="34" spans="1:27" ht="11.25" customHeight="1">
      <c r="A34" s="2"/>
      <c r="B34" s="2" t="s">
        <v>72</v>
      </c>
      <c r="C34" s="347"/>
      <c r="D34" s="348"/>
      <c r="E34" s="431"/>
      <c r="F34" s="431"/>
      <c r="G34" s="180"/>
      <c r="H34" s="293" t="s">
        <v>174</v>
      </c>
      <c r="I34" s="293"/>
      <c r="J34" s="293"/>
      <c r="K34" s="273"/>
      <c r="L34" s="273"/>
      <c r="M34" s="273"/>
      <c r="N34" s="273"/>
      <c r="O34" s="433"/>
      <c r="P34" s="433"/>
      <c r="Q34" s="237"/>
      <c r="R34" s="338" t="str">
        <f>IF(AND(V36=TRUE,V30=FALSE,K36&lt;91),"has not been continuously employed for last","-")</f>
        <v>-</v>
      </c>
      <c r="S34" s="338"/>
      <c r="T34" s="338"/>
      <c r="U34" s="345"/>
      <c r="V34" s="339"/>
      <c r="W34" s="27"/>
      <c r="X34" s="28"/>
      <c r="AA34" s="44"/>
    </row>
    <row r="35" spans="1:27" ht="11.25" customHeight="1">
      <c r="A35" s="2"/>
      <c r="B35" s="180"/>
      <c r="C35" s="180"/>
      <c r="D35" s="176"/>
      <c r="E35" s="433"/>
      <c r="F35" s="433"/>
      <c r="G35" s="180"/>
      <c r="H35" s="1" t="str">
        <f>IF(OR($E$39&gt;0,$E$40&gt;0),"13 weeks /","26 weeks /")</f>
        <v>26 weeks /</v>
      </c>
      <c r="I35" s="1" t="str">
        <f>IF(OR($E$39&gt;0,$E$40&gt;0),"  91 days  /","  182 days  /")</f>
        <v>  182 days  /</v>
      </c>
      <c r="K35" s="424">
        <f>IF(E37=0,"",IF(OR($E$39&gt;0,$E$40&gt;0),$E$37-91,$E$37-182))</f>
      </c>
      <c r="L35" s="424"/>
      <c r="M35" s="424"/>
      <c r="N35" s="319"/>
      <c r="O35" s="193"/>
      <c r="P35" s="194"/>
      <c r="Q35" s="237"/>
      <c r="R35" s="338" t="str">
        <f>IF(R34="-","-",IF(E37&gt;41091,"26 weeks.","13 weeks."))</f>
        <v>-</v>
      </c>
      <c r="S35" s="338"/>
      <c r="T35" s="334"/>
      <c r="U35" s="345"/>
      <c r="V35" s="339"/>
      <c r="W35" s="27"/>
      <c r="X35" s="28"/>
      <c r="AA35" s="44"/>
    </row>
    <row r="36" spans="1:27" ht="11.25" customHeight="1">
      <c r="A36" s="2"/>
      <c r="B36" s="324" t="s">
        <v>73</v>
      </c>
      <c r="C36" s="180"/>
      <c r="D36" s="180"/>
      <c r="E36" s="433"/>
      <c r="F36" s="433"/>
      <c r="G36" s="272"/>
      <c r="H36" s="293" t="s">
        <v>146</v>
      </c>
      <c r="I36" s="293"/>
      <c r="J36" s="293"/>
      <c r="K36" s="425">
        <f>IF(E34=0,"",IF(E33=0,0,E34-E33+1))</f>
      </c>
      <c r="L36" s="425"/>
      <c r="N36" s="305"/>
      <c r="O36" s="446"/>
      <c r="P36" s="446"/>
      <c r="Q36" s="238"/>
      <c r="R36" s="338" t="str">
        <f>IF(W35=TRUE,"-",IF(AND(Z36=0,K36&lt;91),IF(OR(Z38=1,Z41=1,Z49=1,Z50=1,Z52=1),"Information about the employment during the  ","-"),"-"))</f>
        <v>-</v>
      </c>
      <c r="S36" s="334"/>
      <c r="T36" s="334"/>
      <c r="U36" s="345"/>
      <c r="V36" s="339" t="b">
        <v>0</v>
      </c>
      <c r="W36" s="27" t="b">
        <v>0</v>
      </c>
      <c r="X36" s="28">
        <v>31</v>
      </c>
      <c r="Y36" s="1" t="str">
        <f>IF(AND(V36=FALSE,W36=FALSE),"uoplyst",IF(V36=TRUE,"ja","nej"))</f>
        <v>uoplyst</v>
      </c>
      <c r="Z36" s="1">
        <f>IF(Y36="uoplyst",0,1)</f>
        <v>0</v>
      </c>
      <c r="AA36" s="41"/>
    </row>
    <row r="37" spans="1:35" ht="11.25" customHeight="1">
      <c r="A37" s="265"/>
      <c r="B37" s="305" t="s">
        <v>184</v>
      </c>
      <c r="C37" s="2"/>
      <c r="D37" s="2"/>
      <c r="E37" s="431"/>
      <c r="F37" s="431"/>
      <c r="G37" s="291"/>
      <c r="H37" s="197">
        <f>IF(AND(E37=0,E44&gt;0),"1st sick day not stated, refund can not be calculated","")</f>
      </c>
      <c r="I37" s="293"/>
      <c r="J37" s="293"/>
      <c r="K37" s="293"/>
      <c r="L37" s="293"/>
      <c r="M37" s="293"/>
      <c r="N37" s="293"/>
      <c r="O37" s="446"/>
      <c r="P37" s="446"/>
      <c r="Q37" s="238"/>
      <c r="R37" s="338" t="str">
        <f>IF(R36="-","-",IF(E37&gt;41091,"last 26 weeks is lacking.","last 13 weeks is lacking."))</f>
        <v>-</v>
      </c>
      <c r="S37" s="334"/>
      <c r="T37" s="334"/>
      <c r="U37" s="343"/>
      <c r="V37" s="339"/>
      <c r="W37" s="27"/>
      <c r="X37" s="28"/>
      <c r="AB37" s="382">
        <f>IF(OR($E$39&gt;0,$E$40&gt;0),"Maternity pay","")</f>
      </c>
      <c r="AC37" s="28"/>
      <c r="AD37" s="28"/>
      <c r="AE37" s="28"/>
      <c r="AF37" s="28"/>
      <c r="AG37" s="28"/>
      <c r="AH37" s="28"/>
      <c r="AI37" s="28"/>
    </row>
    <row r="38" spans="1:35" ht="11.25" customHeight="1">
      <c r="A38" s="2"/>
      <c r="B38" s="325" t="s">
        <v>74</v>
      </c>
      <c r="C38" s="2"/>
      <c r="D38" s="2"/>
      <c r="E38" s="432"/>
      <c r="F38" s="432"/>
      <c r="G38" s="272"/>
      <c r="H38" s="293" t="s">
        <v>217</v>
      </c>
      <c r="I38" s="293"/>
      <c r="J38" s="293"/>
      <c r="K38" s="181"/>
      <c r="L38" s="181"/>
      <c r="M38" s="181"/>
      <c r="N38" s="293"/>
      <c r="O38" s="193"/>
      <c r="P38" s="67"/>
      <c r="Q38" s="238"/>
      <c r="R38" s="345" t="str">
        <f>IF(Z38=0,IF(OR(,Z41=1,Z44=1,Z51=1),"It is not stated whether a date has","-"),"-")</f>
        <v>-</v>
      </c>
      <c r="S38" s="338"/>
      <c r="T38" s="334"/>
      <c r="U38" s="343"/>
      <c r="V38" s="339" t="b">
        <v>0</v>
      </c>
      <c r="W38" s="27" t="b">
        <v>0</v>
      </c>
      <c r="X38" s="28">
        <v>34</v>
      </c>
      <c r="Y38" s="1" t="str">
        <f>IF(AND(V38=FALSE,W38=FALSE),"uoplyst",IF(V38=TRUE,"ja","nej"))</f>
        <v>uoplyst</v>
      </c>
      <c r="Z38" s="1">
        <f>IF(Y38="uoplyst",0,1)</f>
        <v>0</v>
      </c>
      <c r="AB38" s="43">
        <f>IF(OR($E$39&gt;0,$E$40&gt;0),"The DMA pays maternity pay only to seafarers abroad.","")</f>
      </c>
      <c r="AC38" s="43"/>
      <c r="AD38" s="43"/>
      <c r="AE38" s="43"/>
      <c r="AF38" s="43"/>
      <c r="AG38" s="43"/>
      <c r="AH38" s="43"/>
      <c r="AI38" s="43"/>
    </row>
    <row r="39" spans="1:35" ht="11.25" customHeight="1">
      <c r="A39" s="2"/>
      <c r="B39" s="325" t="s">
        <v>75</v>
      </c>
      <c r="C39" s="2"/>
      <c r="D39" s="2"/>
      <c r="E39" s="431"/>
      <c r="F39" s="431"/>
      <c r="G39" s="227"/>
      <c r="H39" s="293">
        <f>IF(V38=TRUE,"If yes, when is the seafarer to terminate (dd-mm-yy)","")</f>
      </c>
      <c r="I39" s="293"/>
      <c r="J39" s="293"/>
      <c r="K39" s="181"/>
      <c r="L39" s="181"/>
      <c r="M39" s="181"/>
      <c r="N39" s="293"/>
      <c r="O39" s="449"/>
      <c r="P39" s="449"/>
      <c r="Q39" s="68"/>
      <c r="R39" s="345" t="str">
        <f>IF(Z38=0,IF(OR(,Z41=1,Z44=1,Z51=1),"been set for termination","-"),"-")</f>
        <v>-</v>
      </c>
      <c r="S39" s="334"/>
      <c r="T39" s="338"/>
      <c r="U39" s="338"/>
      <c r="V39" s="339"/>
      <c r="W39" s="27"/>
      <c r="AB39" s="43">
        <f>IF(OR($E$39&gt;0,$E$40&gt;0),"If domiciled in Denmark or upon arrival in Denmark, the","")</f>
      </c>
      <c r="AC39" s="43"/>
      <c r="AD39" s="43"/>
      <c r="AE39" s="43"/>
      <c r="AF39" s="43"/>
      <c r="AG39" s="43"/>
      <c r="AH39" s="43"/>
      <c r="AI39" s="43"/>
    </row>
    <row r="40" spans="1:35" ht="11.25" customHeight="1">
      <c r="A40" s="2"/>
      <c r="B40" s="325" t="s">
        <v>76</v>
      </c>
      <c r="C40" s="2"/>
      <c r="D40" s="2"/>
      <c r="E40" s="431"/>
      <c r="F40" s="431"/>
      <c r="G40" s="180"/>
      <c r="H40" s="305" t="s">
        <v>218</v>
      </c>
      <c r="I40" s="293"/>
      <c r="J40" s="293"/>
      <c r="K40" s="293"/>
      <c r="L40" s="293"/>
      <c r="M40" s="293"/>
      <c r="N40" s="293"/>
      <c r="O40" s="332"/>
      <c r="P40" s="332"/>
      <c r="Q40" s="181"/>
      <c r="R40" s="345" t="str">
        <f>IF(AND(O39=0,Y38="ja"),IF(OR(Z41=1,Z49=1,Z50=1,Z52=1),"Information is lacking about date of termination.","-"),"-")</f>
        <v>-</v>
      </c>
      <c r="S40" s="334"/>
      <c r="T40" s="334"/>
      <c r="U40" s="334"/>
      <c r="V40" s="339"/>
      <c r="W40" s="27"/>
      <c r="AB40" s="43">
        <f>IF(OR($E$39&gt;0,$E$40&gt;0),"payment of maternity pay is transferred to the municipality","")</f>
      </c>
      <c r="AC40" s="43"/>
      <c r="AD40" s="43"/>
      <c r="AE40" s="43"/>
      <c r="AF40" s="43"/>
      <c r="AG40" s="43"/>
      <c r="AH40" s="43"/>
      <c r="AI40" s="43"/>
    </row>
    <row r="41" spans="1:35" ht="12" customHeight="1">
      <c r="A41" s="2"/>
      <c r="B41" s="305"/>
      <c r="D41" s="227"/>
      <c r="E41" s="433"/>
      <c r="F41" s="433"/>
      <c r="G41" s="272"/>
      <c r="H41" s="318" t="s">
        <v>175</v>
      </c>
      <c r="I41" s="293"/>
      <c r="J41" s="293"/>
      <c r="K41" s="293"/>
      <c r="L41" s="293"/>
      <c r="M41" s="293"/>
      <c r="N41" s="293"/>
      <c r="O41" s="193"/>
      <c r="P41" s="67"/>
      <c r="Q41" s="238"/>
      <c r="R41" s="338" t="str">
        <f>IF(AND(O42=0,Y41="ja"),IF(OR(Z44=1,Z51=1,Z52=1),"Information about the date of resign./dismissal is lacking ","-"),"-")</f>
        <v>-</v>
      </c>
      <c r="S41" s="343"/>
      <c r="T41" s="343"/>
      <c r="U41" s="343"/>
      <c r="V41" s="339" t="b">
        <v>0</v>
      </c>
      <c r="W41" s="27" t="b">
        <v>0</v>
      </c>
      <c r="X41" s="28">
        <v>37</v>
      </c>
      <c r="Y41" s="1" t="str">
        <f>IF(AND(V41=FALSE,W41=FALSE),"uoplyst",IF(V41=TRUE,"ja","nej"))</f>
        <v>uoplyst</v>
      </c>
      <c r="Z41" s="1">
        <f>IF(Y41="uoplyst",0,1)</f>
        <v>0</v>
      </c>
      <c r="AB41" s="43">
        <f>IF(OR($E$39&gt;0,$E$40&gt;0),"in which the seafarer is domiciled pursuant to the","")</f>
      </c>
      <c r="AC41" s="43"/>
      <c r="AD41" s="43"/>
      <c r="AE41" s="43"/>
      <c r="AF41" s="43"/>
      <c r="AG41" s="43"/>
      <c r="AH41" s="43"/>
      <c r="AI41" s="43"/>
    </row>
    <row r="42" spans="1:35" ht="11.25" customHeight="1">
      <c r="A42" s="2"/>
      <c r="B42" s="64" t="s">
        <v>118</v>
      </c>
      <c r="C42" s="2"/>
      <c r="D42" s="2"/>
      <c r="E42" s="433"/>
      <c r="F42" s="433"/>
      <c r="G42" s="272"/>
      <c r="H42" s="293">
        <f>IF(V41=TRUE,"If yes, state fixed termination date (dd-mm-yy)","")</f>
      </c>
      <c r="I42" s="293"/>
      <c r="J42" s="293"/>
      <c r="K42" s="293"/>
      <c r="L42" s="293"/>
      <c r="M42" s="293"/>
      <c r="N42" s="293"/>
      <c r="O42" s="449"/>
      <c r="P42" s="449"/>
      <c r="Q42" s="238"/>
      <c r="R42" s="345" t="s">
        <v>219</v>
      </c>
      <c r="S42" s="343"/>
      <c r="T42" s="343"/>
      <c r="U42" s="340"/>
      <c r="V42" s="339"/>
      <c r="W42" s="27"/>
      <c r="AB42" s="43">
        <f>IF(OR($E$39&gt;0,$E$40&gt;0),"provisions of the maternity act.","")</f>
      </c>
      <c r="AC42" s="43"/>
      <c r="AD42" s="43"/>
      <c r="AE42" s="43"/>
      <c r="AF42" s="43"/>
      <c r="AG42" s="43"/>
      <c r="AH42" s="43"/>
      <c r="AI42" s="43"/>
    </row>
    <row r="43" spans="1:35" ht="11.25" customHeight="1">
      <c r="A43" s="2"/>
      <c r="B43" s="305" t="s">
        <v>117</v>
      </c>
      <c r="C43" s="2"/>
      <c r="D43" s="2"/>
      <c r="E43" s="439"/>
      <c r="F43" s="439"/>
      <c r="G43" s="227"/>
      <c r="H43" s="197">
        <f>IF(AND(E43=0,E44&gt;1),"Currency used not given","")</f>
      </c>
      <c r="I43" s="293"/>
      <c r="J43" s="293"/>
      <c r="K43" s="293"/>
      <c r="L43" s="293"/>
      <c r="M43" s="293"/>
      <c r="O43" s="446"/>
      <c r="P43" s="446"/>
      <c r="Q43" s="272"/>
      <c r="R43" s="338"/>
      <c r="S43" s="343"/>
      <c r="T43" s="343"/>
      <c r="U43" s="340"/>
      <c r="V43" s="339"/>
      <c r="W43" s="27"/>
      <c r="X43" s="28"/>
      <c r="AC43" s="43"/>
      <c r="AD43" s="43"/>
      <c r="AE43" s="43"/>
      <c r="AF43" s="43"/>
      <c r="AG43" s="43"/>
      <c r="AH43" s="43"/>
      <c r="AI43" s="43"/>
    </row>
    <row r="44" spans="1:26" ht="11.25" customHeight="1">
      <c r="A44" s="2"/>
      <c r="B44" s="64" t="s">
        <v>77</v>
      </c>
      <c r="C44" s="2"/>
      <c r="D44" s="2"/>
      <c r="E44" s="442"/>
      <c r="F44" s="442"/>
      <c r="G44" s="291"/>
      <c r="H44" s="293" t="s">
        <v>147</v>
      </c>
      <c r="I44" s="293"/>
      <c r="J44" s="293"/>
      <c r="K44" s="65"/>
      <c r="L44" s="65"/>
      <c r="M44" s="426" t="str">
        <f>IF(E46=0,"-",IF(E50&gt;E46,E50,E46))</f>
        <v>-</v>
      </c>
      <c r="N44" s="426"/>
      <c r="O44" s="193"/>
      <c r="P44" s="193"/>
      <c r="Q44" s="180"/>
      <c r="R44" s="334" t="str">
        <f>IF(Z44=0,IF(OR(Z51=1,Z52=1),"Information has not been given whether pay ","-"),"")</f>
        <v>-</v>
      </c>
      <c r="S44" s="334"/>
      <c r="T44" s="334"/>
      <c r="U44" s="345"/>
      <c r="V44" s="339" t="b">
        <v>0</v>
      </c>
      <c r="W44" s="27" t="b">
        <v>0</v>
      </c>
      <c r="X44" s="28">
        <v>40</v>
      </c>
      <c r="Y44" s="1" t="str">
        <f>IF(AND(V44=FALSE,W44=FALSE),"uoplyst",IF(V44=TRUE,"ja","nej"))</f>
        <v>uoplyst</v>
      </c>
      <c r="Z44" s="1">
        <f>IF(Y44="uoplyst",0,1)</f>
        <v>0</v>
      </c>
    </row>
    <row r="45" spans="1:23" ht="11.25" customHeight="1">
      <c r="A45" s="2"/>
      <c r="B45" s="305" t="s">
        <v>78</v>
      </c>
      <c r="C45" s="2"/>
      <c r="D45" s="47"/>
      <c r="E45" s="431"/>
      <c r="F45" s="431"/>
      <c r="G45" s="272"/>
      <c r="H45" s="242">
        <f>IF(OR(E45=0,E46=0)*AND(E44&gt;1,Z27=1),"Information about period of payment is lacking","")</f>
      </c>
      <c r="I45" s="293"/>
      <c r="J45" s="293"/>
      <c r="K45" s="293"/>
      <c r="L45" s="293"/>
      <c r="M45" s="293"/>
      <c r="N45" s="293"/>
      <c r="O45" s="422"/>
      <c r="P45" s="422"/>
      <c r="Q45" s="180"/>
      <c r="R45" s="334" t="str">
        <f>IF(Z44=0,IF(OR(Z51=1,Z52=1),"will be continued.","-"),"")</f>
        <v>-</v>
      </c>
      <c r="S45" s="334"/>
      <c r="T45" s="334"/>
      <c r="U45" s="338"/>
      <c r="V45" s="339"/>
      <c r="W45" s="27"/>
    </row>
    <row r="46" spans="1:23" ht="11.25" customHeight="1">
      <c r="A46" s="2"/>
      <c r="B46" s="305" t="s">
        <v>79</v>
      </c>
      <c r="C46" s="2"/>
      <c r="D46" s="29"/>
      <c r="E46" s="431"/>
      <c r="F46" s="431"/>
      <c r="G46" s="180"/>
      <c r="H46" s="349">
        <f>IF(AND(E44&gt;=1,E45&gt;0,E46&gt;0),"I. Total pay, acc. to the information given,","")</f>
      </c>
      <c r="I46" s="349"/>
      <c r="J46" s="349"/>
      <c r="K46" s="350"/>
      <c r="L46" s="350"/>
      <c r="M46" s="351">
        <f>IF(AND(E44&gt;0,E45&gt;0,E46&gt;0,E43&gt;0),E43,"")</f>
      </c>
      <c r="N46" s="450">
        <f>IF(AND(E44&gt;1,E45&gt;0,E46&gt;0),H108,"")</f>
      </c>
      <c r="O46" s="450"/>
      <c r="P46" s="317"/>
      <c r="Q46" s="180"/>
      <c r="R46" s="346" t="str">
        <f>IF(E37&gt;E34+1,"Address and stay in Denmark:","-")</f>
        <v>-</v>
      </c>
      <c r="S46" s="334"/>
      <c r="T46" s="334"/>
      <c r="U46" s="338"/>
      <c r="V46" s="339"/>
      <c r="W46" s="27"/>
    </row>
    <row r="47" spans="1:23" ht="11.25" customHeight="1">
      <c r="A47" s="2"/>
      <c r="B47" s="305"/>
      <c r="C47" s="2"/>
      <c r="D47" s="29"/>
      <c r="E47" s="430"/>
      <c r="F47" s="430"/>
      <c r="H47" s="352">
        <f>IF(AND(E44&gt;1,E45&gt;0,E46&gt;0),F111,"")</f>
      </c>
      <c r="I47" s="353" t="str">
        <f>CONCATENATE(C102,"  ",C100)</f>
        <v>  </v>
      </c>
      <c r="J47" s="451">
        <f>IF(AND(E44&gt;=1,E45&gt;0,E46&gt;0),C106,"")</f>
      </c>
      <c r="K47" s="451"/>
      <c r="L47" s="451"/>
      <c r="M47" s="451"/>
      <c r="N47" s="451"/>
      <c r="O47" s="422"/>
      <c r="P47" s="422"/>
      <c r="Q47" s="2"/>
      <c r="R47" s="338" t="str">
        <f>IF(E37&gt;E34+1,"If the seafarer has not fallen ill until after arrival","-")</f>
        <v>-</v>
      </c>
      <c r="S47" s="334"/>
      <c r="T47" s="334"/>
      <c r="U47" s="334"/>
      <c r="V47" s="339"/>
      <c r="W47" s="27"/>
    </row>
    <row r="48" spans="1:24" ht="11.25" customHeight="1">
      <c r="A48" s="2"/>
      <c r="B48" s="64" t="s">
        <v>80</v>
      </c>
      <c r="C48" s="2"/>
      <c r="D48" s="2"/>
      <c r="E48" s="442"/>
      <c r="F48" s="442"/>
      <c r="G48" s="291"/>
      <c r="H48" s="305"/>
      <c r="I48" s="293"/>
      <c r="J48" s="293"/>
      <c r="K48" s="293"/>
      <c r="L48" s="293"/>
      <c r="M48" s="293"/>
      <c r="N48" s="293"/>
      <c r="O48" s="422"/>
      <c r="P48" s="422"/>
      <c r="Q48" s="30"/>
      <c r="R48" s="338" t="str">
        <f>IF(E37&gt;E34+1,"at the address, benefits must be applied from","-")</f>
        <v>-</v>
      </c>
      <c r="S48" s="334"/>
      <c r="T48" s="334"/>
      <c r="U48" s="338"/>
      <c r="V48" s="339"/>
      <c r="W48" s="27"/>
      <c r="X48" s="28"/>
    </row>
    <row r="49" spans="1:23" ht="11.25" customHeight="1">
      <c r="A49" s="2"/>
      <c r="B49" s="2" t="s">
        <v>78</v>
      </c>
      <c r="C49" s="2"/>
      <c r="D49" s="2"/>
      <c r="E49" s="431"/>
      <c r="F49" s="431"/>
      <c r="G49" s="180"/>
      <c r="H49" s="349">
        <f>IF(AND(E48&gt;=1,E49&gt;0,E50&gt;0),"II. Total pay, acc. to the information given, ","")</f>
      </c>
      <c r="I49" s="349"/>
      <c r="J49" s="349"/>
      <c r="K49" s="350"/>
      <c r="L49" s="350"/>
      <c r="M49" s="351">
        <f>IF(AND(E48&gt;0,E49&gt;0,E50&gt;0,E43&gt;0),E43,"")</f>
      </c>
      <c r="N49" s="450">
        <f>IF(AND(E48&gt;1,E49&gt;0,E50&gt;0),H116,"")</f>
      </c>
      <c r="O49" s="450"/>
      <c r="P49" s="317"/>
      <c r="Q49" s="290"/>
      <c r="R49" s="338" t="str">
        <f>IF(E37&gt;E34+1,"local authority.","-")</f>
        <v>-</v>
      </c>
      <c r="S49" s="334"/>
      <c r="T49" s="334"/>
      <c r="U49" s="338"/>
      <c r="V49" s="339"/>
      <c r="W49" s="27"/>
    </row>
    <row r="50" spans="1:23" ht="11.25" customHeight="1">
      <c r="A50" s="2"/>
      <c r="B50" s="2" t="s">
        <v>79</v>
      </c>
      <c r="C50" s="2"/>
      <c r="D50" s="2"/>
      <c r="E50" s="431"/>
      <c r="F50" s="431"/>
      <c r="G50" s="180"/>
      <c r="H50" s="352">
        <f>IF(AND(E48&gt;1,E49&gt;0,E50&gt;0),F119,"")</f>
      </c>
      <c r="I50" s="353" t="str">
        <f>CONCATENATE(D102,"  ",D100)</f>
        <v>  </v>
      </c>
      <c r="J50" s="451">
        <f>IF(AND(E48&gt;=1,E49&gt;0,E50&gt;0),C114,"")</f>
      </c>
      <c r="K50" s="451"/>
      <c r="L50" s="451"/>
      <c r="M50" s="451"/>
      <c r="N50" s="451"/>
      <c r="O50" s="422"/>
      <c r="P50" s="422"/>
      <c r="Q50" s="290"/>
      <c r="R50" s="346" t="str">
        <f>IF(E37&gt;E34+14,"Address outside Denmark:","-")</f>
        <v>-</v>
      </c>
      <c r="S50" s="338"/>
      <c r="T50" s="338"/>
      <c r="U50" s="338"/>
      <c r="V50" s="339"/>
      <c r="W50" s="27"/>
    </row>
    <row r="51" spans="1:26" ht="11.25" customHeight="1">
      <c r="A51" s="2"/>
      <c r="B51" s="2"/>
      <c r="C51" s="2"/>
      <c r="D51" s="2"/>
      <c r="E51" s="433"/>
      <c r="F51" s="433"/>
      <c r="G51" s="180"/>
      <c r="H51" s="181" t="s">
        <v>96</v>
      </c>
      <c r="I51" s="181"/>
      <c r="J51" s="181"/>
      <c r="K51" s="181"/>
      <c r="L51" s="181"/>
      <c r="M51" s="293"/>
      <c r="N51" s="293"/>
      <c r="O51" s="193"/>
      <c r="P51" s="193"/>
      <c r="Q51" s="30"/>
      <c r="R51" s="338" t="str">
        <f>IF(E37&gt;E34+14,"If the seafarer has not been reported sick until ","-")</f>
        <v>-</v>
      </c>
      <c r="S51" s="334"/>
      <c r="T51" s="334"/>
      <c r="U51" s="334"/>
      <c r="V51" s="339" t="b">
        <v>0</v>
      </c>
      <c r="W51" s="27" t="b">
        <v>0</v>
      </c>
      <c r="X51" s="28">
        <v>47</v>
      </c>
      <c r="Y51" s="1" t="str">
        <f>IF(AND(V51=FALSE,W51=FALSE),"uoplyst",IF(V51=TRUE,"ja","nej"))</f>
        <v>uoplyst</v>
      </c>
      <c r="Z51" s="1">
        <f>IF(Y51="uoplyst",0,1)</f>
        <v>0</v>
      </c>
    </row>
    <row r="52" spans="1:26" ht="11.25" customHeight="1">
      <c r="A52" s="2"/>
      <c r="B52" s="25" t="s">
        <v>81</v>
      </c>
      <c r="C52" s="25"/>
      <c r="D52" s="25"/>
      <c r="E52" s="433"/>
      <c r="F52" s="433"/>
      <c r="G52" s="180"/>
      <c r="H52" s="181" t="s">
        <v>176</v>
      </c>
      <c r="I52" s="181"/>
      <c r="J52" s="181"/>
      <c r="K52" s="65"/>
      <c r="L52" s="65"/>
      <c r="M52" s="181"/>
      <c r="O52" s="193"/>
      <c r="P52" s="67"/>
      <c r="Q52" s="180"/>
      <c r="R52" s="338" t="str">
        <f>IF(E37&gt;E34+14,"after the expiry of 14 days after having signed","-")</f>
        <v>-</v>
      </c>
      <c r="S52" s="334"/>
      <c r="T52" s="338"/>
      <c r="U52" s="334"/>
      <c r="V52" s="339" t="b">
        <v>0</v>
      </c>
      <c r="W52" s="27" t="b">
        <v>0</v>
      </c>
      <c r="X52" s="28">
        <v>48</v>
      </c>
      <c r="Y52" s="1" t="str">
        <f>IF(AND(V52=FALSE,W52=FALSE),"uoplyst",IF(V52=TRUE,"ja","nej"))</f>
        <v>uoplyst</v>
      </c>
      <c r="Z52" s="1">
        <f>IF(Y52="uoplyst",0,1)</f>
        <v>0</v>
      </c>
    </row>
    <row r="53" spans="1:25" ht="11.25" customHeight="1">
      <c r="A53" s="2"/>
      <c r="B53" s="2" t="s">
        <v>82</v>
      </c>
      <c r="C53" s="19"/>
      <c r="D53" s="19"/>
      <c r="E53" s="433"/>
      <c r="F53" s="433"/>
      <c r="G53" s="180"/>
      <c r="H53" s="329"/>
      <c r="I53" s="329"/>
      <c r="J53" s="329"/>
      <c r="K53" s="329"/>
      <c r="L53" s="329"/>
      <c r="M53" s="329"/>
      <c r="N53" s="293"/>
      <c r="O53" s="446"/>
      <c r="P53" s="446"/>
      <c r="Q53" s="30"/>
      <c r="R53" s="338" t="str">
        <f>IF(E37&gt;E34+14,"off, there is no right to receive benefits.","-")</f>
        <v>-</v>
      </c>
      <c r="S53" s="334"/>
      <c r="T53" s="334"/>
      <c r="U53" s="338"/>
      <c r="V53" s="339"/>
      <c r="W53" s="27"/>
      <c r="Y53" s="1" t="str">
        <f aca="true" t="shared" si="0" ref="Y53:Y63">IF(AND(V53=FALSE,W53=FALSE),"uoplyst",IF(V53=TRUE,"ja","nej"))</f>
        <v>uoplyst</v>
      </c>
    </row>
    <row r="54" spans="1:25" ht="11.25" customHeight="1">
      <c r="A54" s="2"/>
      <c r="B54" s="2" t="s">
        <v>85</v>
      </c>
      <c r="D54" s="313">
        <f>IF(E43=0,"",E43)</f>
      </c>
      <c r="E54" s="442"/>
      <c r="F54" s="442"/>
      <c r="G54" s="180"/>
      <c r="H54" s="329">
        <f>IF(AND(E54&gt;0,E55&gt;0,E56&gt;0),"Acc. to the information given, FA has been paid for","")</f>
      </c>
      <c r="I54" s="329"/>
      <c r="J54" s="329"/>
      <c r="K54" s="329"/>
      <c r="L54" s="329"/>
      <c r="M54" s="329"/>
      <c r="N54" s="228"/>
      <c r="O54" s="446"/>
      <c r="P54" s="446"/>
      <c r="Q54" s="30"/>
      <c r="R54" s="334" t="str">
        <f>IF(AND(W36=TRUE,W51=TRUE)*OR(W41=TRUE,Z41=0),"Acc. to the information available, there is no ",IF(AND(W36=TRUE,V51=TRUE,V52=FALSE)*OR(W41=TRUE,Z41=0),"The seafarer is entitled to benefits only if the  ","-"))</f>
        <v>-</v>
      </c>
      <c r="S54" s="338"/>
      <c r="T54" s="338"/>
      <c r="U54" s="338"/>
      <c r="V54" s="339"/>
      <c r="W54" s="27"/>
      <c r="Y54" s="1" t="str">
        <f t="shared" si="0"/>
        <v>uoplyst</v>
      </c>
    </row>
    <row r="55" spans="1:25" ht="11.25" customHeight="1">
      <c r="A55" s="2"/>
      <c r="B55" s="2" t="s">
        <v>83</v>
      </c>
      <c r="C55" s="2"/>
      <c r="D55" s="2"/>
      <c r="E55" s="431"/>
      <c r="F55" s="431"/>
      <c r="G55" s="180"/>
      <c r="H55" s="452">
        <f>F124</f>
      </c>
      <c r="I55" s="452"/>
      <c r="J55" s="330">
        <f>IF(E54=0,"",IF(E43=0,"",E43))</f>
      </c>
      <c r="K55" s="453">
        <f>IF(H124=0,"",H124)</f>
      </c>
      <c r="L55" s="453"/>
      <c r="M55" s="453"/>
      <c r="O55" s="446"/>
      <c r="P55" s="446"/>
      <c r="Q55" s="30"/>
      <c r="R55" s="334" t="str">
        <f>IF(AND(W36=TRUE,W51=TRUE)*OR(W41=TRUE,Z41=0),"right to receive benefits unless the seafarer",IF(AND(W36=TRUE,V51=TRUE,V52=FALSE)*OR(W41=TRUE,Z41=0),"injury is reported to the DMA and the insurance ","-"))</f>
        <v>-</v>
      </c>
      <c r="S55" s="338"/>
      <c r="T55" s="338"/>
      <c r="U55" s="338"/>
      <c r="V55" s="339"/>
      <c r="W55" s="27"/>
      <c r="X55" s="28"/>
      <c r="Y55" s="1" t="str">
        <f t="shared" si="0"/>
        <v>uoplyst</v>
      </c>
    </row>
    <row r="56" spans="1:25" ht="11.25" customHeight="1">
      <c r="A56" s="2"/>
      <c r="B56" s="2" t="s">
        <v>84</v>
      </c>
      <c r="C56" s="2"/>
      <c r="D56" s="2"/>
      <c r="E56" s="431"/>
      <c r="F56" s="431"/>
      <c r="G56" s="235"/>
      <c r="H56" s="329"/>
      <c r="I56" s="331"/>
      <c r="J56" s="331"/>
      <c r="K56" s="331"/>
      <c r="L56" s="331"/>
      <c r="M56" s="331"/>
      <c r="N56" s="228"/>
      <c r="O56" s="446"/>
      <c r="P56" s="446"/>
      <c r="Q56" s="181"/>
      <c r="R56" s="334" t="str">
        <f>IF(AND(W36=TRUE,W51=TRUE)*OR(W41=TRUE,Z41=0),"is a member of an EU unemployment fund and ",IF(AND(W36=TRUE,V51=TRUE,V52=FALSE)*OR(W41=TRUE,Z41=0),"company or if he is a member of an unemploy- ","-"))</f>
        <v>-</v>
      </c>
      <c r="S56" s="338"/>
      <c r="T56" s="334"/>
      <c r="U56" s="334"/>
      <c r="V56" s="339"/>
      <c r="W56" s="27"/>
      <c r="Y56" s="1" t="str">
        <f t="shared" si="0"/>
        <v>uoplyst</v>
      </c>
    </row>
    <row r="57" spans="1:25" ht="11.25" customHeight="1">
      <c r="A57" s="2"/>
      <c r="B57" s="180"/>
      <c r="C57" s="180"/>
      <c r="D57" s="180"/>
      <c r="E57" s="192"/>
      <c r="F57" s="316"/>
      <c r="G57" s="180"/>
      <c r="H57" s="1" t="s">
        <v>101</v>
      </c>
      <c r="I57" s="181"/>
      <c r="J57" s="181"/>
      <c r="K57" s="293"/>
      <c r="L57" s="293"/>
      <c r="M57" s="294"/>
      <c r="N57" s="294"/>
      <c r="O57" s="193"/>
      <c r="P57" s="193"/>
      <c r="Q57" s="181"/>
      <c r="R57" s="334" t="str">
        <f>IF(AND(W36=TRUE,W51=TRUE)*OR(W41=TRUE,Z41=0),"is entitled to benefits.",IF(AND(W36=TRUE,V51=TRUE,V52=FALSE)*OR(W41=TRUE,Z41=0),"ment fund entitled to benefits. ","-"))</f>
        <v>-</v>
      </c>
      <c r="S57" s="334"/>
      <c r="T57" s="338"/>
      <c r="U57" s="338"/>
      <c r="V57" s="339" t="b">
        <v>0</v>
      </c>
      <c r="W57" s="27" t="b">
        <v>0</v>
      </c>
      <c r="X57" s="28">
        <v>53</v>
      </c>
      <c r="Y57" s="1" t="str">
        <f t="shared" si="0"/>
        <v>uoplyst</v>
      </c>
    </row>
    <row r="58" spans="1:25" ht="11.25" customHeight="1">
      <c r="A58" s="272"/>
      <c r="B58" s="200" t="s">
        <v>148</v>
      </c>
      <c r="C58" s="64"/>
      <c r="D58" s="64"/>
      <c r="E58" s="229"/>
      <c r="F58" s="316"/>
      <c r="G58" s="180"/>
      <c r="H58" s="181" t="s">
        <v>134</v>
      </c>
      <c r="M58" s="293"/>
      <c r="N58" s="293"/>
      <c r="O58" s="333"/>
      <c r="P58" s="333"/>
      <c r="Q58" s="181"/>
      <c r="R58" s="334" t="str">
        <f>IF(AND(W36=TRUE,W51=TRUE)*OR(W41=TRUE,Z41=0),"One of the following requirements is not met:",IF(AND(W36=TRUE,W41=TRUE,V51=TRUE,V52=FALSE),"-","-"))</f>
        <v>-</v>
      </c>
      <c r="S58" s="338"/>
      <c r="T58" s="343"/>
      <c r="U58" s="338"/>
      <c r="V58" s="339"/>
      <c r="W58" s="27"/>
      <c r="X58" s="28"/>
      <c r="Y58" s="1" t="str">
        <f t="shared" si="0"/>
        <v>uoplyst</v>
      </c>
    </row>
    <row r="59" spans="1:25" ht="11.25" customHeight="1">
      <c r="A59" s="272"/>
      <c r="B59" s="305" t="s">
        <v>185</v>
      </c>
      <c r="C59" s="180"/>
      <c r="D59" s="180"/>
      <c r="E59" s="229"/>
      <c r="F59" s="316"/>
      <c r="G59" s="180"/>
      <c r="H59" s="293"/>
      <c r="I59" s="293"/>
      <c r="J59" s="293"/>
      <c r="K59" s="293"/>
      <c r="L59" s="201" t="str">
        <f>IF(V57=TRUE,"from  (dd-mm-yyyy)","-")</f>
        <v>-</v>
      </c>
      <c r="M59" s="293"/>
      <c r="N59" s="70"/>
      <c r="O59" s="427"/>
      <c r="P59" s="427"/>
      <c r="Q59" s="181"/>
      <c r="R59" s="334" t="str">
        <f>IF(AND(W36=TRUE,W51=TRUE)*OR(W41=TRUE,Z41=0),"- Employed during the last 26 weeks.","-")</f>
        <v>-</v>
      </c>
      <c r="S59" s="343"/>
      <c r="T59" s="343"/>
      <c r="U59" s="334"/>
      <c r="V59" s="339"/>
      <c r="W59" s="27"/>
      <c r="Y59" s="1" t="str">
        <f t="shared" si="0"/>
        <v>uoplyst</v>
      </c>
    </row>
    <row r="60" spans="1:25" ht="11.25" customHeight="1">
      <c r="A60" s="272"/>
      <c r="B60" s="1" t="s">
        <v>149</v>
      </c>
      <c r="C60" s="180"/>
      <c r="D60" s="180"/>
      <c r="E60" s="229"/>
      <c r="F60" s="316"/>
      <c r="G60" s="180"/>
      <c r="H60" s="295" t="str">
        <f>IF(V57=TRUE,"If yes, please give period(s)","-")</f>
        <v>-</v>
      </c>
      <c r="I60" s="293"/>
      <c r="J60" s="293"/>
      <c r="K60" s="293"/>
      <c r="L60" s="201" t="str">
        <f>IF(V57=TRUE,"to       (dd-mm-yyyy)","-")</f>
        <v>-</v>
      </c>
      <c r="M60" s="70"/>
      <c r="O60" s="427"/>
      <c r="P60" s="427"/>
      <c r="Q60" s="236"/>
      <c r="R60" s="334" t="str">
        <f>IF(AND(W36=TRUE,W51=TRUE)*OR(W41=TRUE,Z41=0),"- Reported occupational injury or disease.","-")</f>
        <v>-</v>
      </c>
      <c r="S60" s="343"/>
      <c r="T60" s="334"/>
      <c r="U60" s="338"/>
      <c r="V60" s="339"/>
      <c r="W60" s="27"/>
      <c r="X60" s="28"/>
      <c r="Y60" s="1" t="str">
        <f t="shared" si="0"/>
        <v>uoplyst</v>
      </c>
    </row>
    <row r="61" spans="1:25" ht="11.25" customHeight="1">
      <c r="A61" s="272"/>
      <c r="B61" s="305" t="s">
        <v>150</v>
      </c>
      <c r="C61" s="219"/>
      <c r="D61" s="219"/>
      <c r="E61" s="229"/>
      <c r="F61" s="316"/>
      <c r="G61" s="180"/>
      <c r="H61" s="295" t="str">
        <f>IF(V57=TRUE,"of hospitalisation","-")</f>
        <v>-</v>
      </c>
      <c r="I61" s="295"/>
      <c r="J61" s="295"/>
      <c r="K61" s="295"/>
      <c r="L61" s="201" t="str">
        <f>IF(V57=TRUE,"from  (dd-mm-yyyy)","-")</f>
        <v>-</v>
      </c>
      <c r="M61" s="293"/>
      <c r="N61" s="70"/>
      <c r="O61" s="427"/>
      <c r="P61" s="427"/>
      <c r="Q61" s="181"/>
      <c r="R61" s="334" t="str">
        <f>IF(AND(W36=TRUE,W51=TRUE)*OR(W41=TRUE,Z41=0),"- Date of resignation/dismissal set before start","-")</f>
        <v>-</v>
      </c>
      <c r="S61" s="334"/>
      <c r="T61" s="334"/>
      <c r="U61" s="334"/>
      <c r="V61" s="339"/>
      <c r="W61" s="27"/>
      <c r="X61" s="28"/>
      <c r="Y61" s="1" t="str">
        <f t="shared" si="0"/>
        <v>uoplyst</v>
      </c>
    </row>
    <row r="62" spans="1:25" ht="11.25" customHeight="1">
      <c r="A62" s="272"/>
      <c r="B62" s="181"/>
      <c r="C62" s="301"/>
      <c r="D62" s="301"/>
      <c r="E62" s="181"/>
      <c r="F62" s="316"/>
      <c r="G62" s="180"/>
      <c r="H62" s="293"/>
      <c r="I62" s="293"/>
      <c r="J62" s="293"/>
      <c r="K62" s="293"/>
      <c r="L62" s="201" t="str">
        <f>IF(V57=TRUE,"to       (dd-mm-yyyy)","-")</f>
        <v>-</v>
      </c>
      <c r="M62" s="70"/>
      <c r="O62" s="427"/>
      <c r="P62" s="427"/>
      <c r="Q62" s="181"/>
      <c r="R62" s="334" t="str">
        <f>IF(AND(W36=TRUE,W51=TRUE)*OR(W41=TRUE,Z41=0),"  of sickness (only applicable to any refund ","-")</f>
        <v>-</v>
      </c>
      <c r="S62" s="334"/>
      <c r="T62" s="334"/>
      <c r="U62" s="334"/>
      <c r="V62" s="339"/>
      <c r="W62" s="27"/>
      <c r="X62" s="28"/>
      <c r="Y62" s="1" t="str">
        <f t="shared" si="0"/>
        <v>uoplyst</v>
      </c>
    </row>
    <row r="63" spans="1:25" ht="11.25" customHeight="1">
      <c r="A63" s="2"/>
      <c r="B63" s="181" t="s">
        <v>187</v>
      </c>
      <c r="C63" s="225"/>
      <c r="D63" s="225"/>
      <c r="E63" s="181"/>
      <c r="F63" s="66"/>
      <c r="G63" s="180"/>
      <c r="H63" s="337" t="s">
        <v>97</v>
      </c>
      <c r="I63" s="336"/>
      <c r="J63" s="336"/>
      <c r="K63" s="336"/>
      <c r="L63" s="336"/>
      <c r="M63" s="336"/>
      <c r="N63" s="336"/>
      <c r="O63" s="333"/>
      <c r="P63" s="333"/>
      <c r="Q63" s="181"/>
      <c r="R63" s="334" t="str">
        <f>IF(AND(W36=TRUE,W51=TRUE)*OR(W41=TRUE,Z41=0),"  during the employer period).","-")</f>
        <v>-</v>
      </c>
      <c r="S63" s="334"/>
      <c r="T63" s="334"/>
      <c r="U63" s="334"/>
      <c r="V63" s="339" t="b">
        <v>0</v>
      </c>
      <c r="W63" s="27"/>
      <c r="X63" s="28">
        <v>59</v>
      </c>
      <c r="Y63" s="1" t="str">
        <f t="shared" si="0"/>
        <v>uoplyst</v>
      </c>
    </row>
    <row r="64" spans="1:24" ht="11.25" customHeight="1">
      <c r="A64" s="2"/>
      <c r="B64" s="74" t="s">
        <v>186</v>
      </c>
      <c r="C64" s="28"/>
      <c r="D64" s="181"/>
      <c r="E64" s="28"/>
      <c r="F64" s="446"/>
      <c r="G64" s="226"/>
      <c r="H64" s="434" t="str">
        <f>IF(E37=0,"Full employer period starts on",IF(E37&gt;=Z67,30,21))</f>
        <v>Full employer period starts on</v>
      </c>
      <c r="I64" s="434"/>
      <c r="J64" s="434"/>
      <c r="K64" s="434"/>
      <c r="L64" s="434"/>
      <c r="M64" s="434"/>
      <c r="N64" s="336"/>
      <c r="O64" s="444" t="str">
        <f>IF(E37=0,"-",E37)</f>
        <v>-</v>
      </c>
      <c r="P64" s="444"/>
      <c r="Q64" s="181"/>
      <c r="V64" s="34"/>
      <c r="W64" s="27"/>
      <c r="X64" s="28"/>
    </row>
    <row r="65" spans="1:26" ht="11.25" customHeight="1">
      <c r="A65" s="2"/>
      <c r="B65" s="454" t="str">
        <f>IF(E37=0,"-",E37-56)</f>
        <v>-</v>
      </c>
      <c r="C65" s="454"/>
      <c r="D65" s="181"/>
      <c r="E65" s="181"/>
      <c r="F65" s="446"/>
      <c r="G65" s="181"/>
      <c r="H65" s="336" t="s">
        <v>98</v>
      </c>
      <c r="I65" s="336"/>
      <c r="J65" s="336"/>
      <c r="K65" s="336"/>
      <c r="L65" s="336"/>
      <c r="M65" s="336"/>
      <c r="N65" s="336"/>
      <c r="O65" s="444" t="str">
        <f>IF(E37=0,"-",E37+H64-1)</f>
        <v>-</v>
      </c>
      <c r="P65" s="444"/>
      <c r="Q65" s="181"/>
      <c r="R65" s="198"/>
      <c r="V65" s="34"/>
      <c r="W65" s="27"/>
      <c r="X65" s="28"/>
      <c r="Z65" s="1" t="s">
        <v>48</v>
      </c>
    </row>
    <row r="66" spans="1:26" ht="11.25" customHeight="1">
      <c r="A66" s="2"/>
      <c r="B66" s="181" t="s">
        <v>88</v>
      </c>
      <c r="C66" s="225"/>
      <c r="D66" s="225"/>
      <c r="E66" s="181"/>
      <c r="F66" s="446"/>
      <c r="G66" s="181"/>
      <c r="H66" s="336" t="s">
        <v>99</v>
      </c>
      <c r="I66" s="336"/>
      <c r="J66" s="336"/>
      <c r="K66" s="336"/>
      <c r="L66" s="336"/>
      <c r="M66" s="336"/>
      <c r="N66" s="336"/>
      <c r="O66" s="444" t="str">
        <f>IF(E37=0,"-",O65+1)</f>
        <v>-</v>
      </c>
      <c r="P66" s="444"/>
      <c r="Q66" s="181"/>
      <c r="U66" s="43"/>
      <c r="V66" s="34"/>
      <c r="W66" s="27"/>
      <c r="Z66" s="185" t="s">
        <v>49</v>
      </c>
    </row>
    <row r="67" spans="1:27" ht="11.25" customHeight="1">
      <c r="A67" s="2"/>
      <c r="B67" s="181" t="s">
        <v>89</v>
      </c>
      <c r="C67" s="225"/>
      <c r="D67" s="225"/>
      <c r="E67" s="181"/>
      <c r="F67" s="66"/>
      <c r="G67" s="181"/>
      <c r="H67" s="336" t="s">
        <v>100</v>
      </c>
      <c r="I67" s="336"/>
      <c r="J67" s="336"/>
      <c r="K67" s="336"/>
      <c r="L67" s="336"/>
      <c r="M67" s="336"/>
      <c r="N67" s="336"/>
      <c r="O67" s="444" t="str">
        <f>IF(E37=0,"-",E37+125)</f>
        <v>-</v>
      </c>
      <c r="P67" s="444"/>
      <c r="Q67" s="181"/>
      <c r="S67" s="3"/>
      <c r="T67" s="3"/>
      <c r="U67" s="3"/>
      <c r="V67" s="34" t="b">
        <v>0</v>
      </c>
      <c r="W67" s="27"/>
      <c r="X67" s="28">
        <v>63</v>
      </c>
      <c r="Z67" s="443">
        <v>40910</v>
      </c>
      <c r="AA67" s="443"/>
    </row>
    <row r="68" spans="1:23" ht="11.25" customHeight="1">
      <c r="A68" s="180"/>
      <c r="B68" s="225"/>
      <c r="C68" s="225"/>
      <c r="D68" s="225"/>
      <c r="E68" s="181"/>
      <c r="F68" s="296"/>
      <c r="G68" s="181"/>
      <c r="H68" s="336" t="s">
        <v>102</v>
      </c>
      <c r="I68" s="336"/>
      <c r="J68" s="336"/>
      <c r="K68" s="336"/>
      <c r="L68" s="336"/>
      <c r="M68" s="336"/>
      <c r="N68" s="336"/>
      <c r="O68" s="336"/>
      <c r="P68" s="336"/>
      <c r="Q68" s="181"/>
      <c r="S68" s="3"/>
      <c r="T68" s="3"/>
      <c r="U68" s="3"/>
      <c r="V68" s="34"/>
      <c r="W68" s="27"/>
    </row>
    <row r="69" spans="1:24" ht="11.25" customHeight="1">
      <c r="A69" s="180"/>
      <c r="B69" s="181" t="s">
        <v>90</v>
      </c>
      <c r="C69" s="225"/>
      <c r="D69" s="225"/>
      <c r="E69" s="181"/>
      <c r="F69" s="67"/>
      <c r="G69" s="314"/>
      <c r="H69" s="350"/>
      <c r="I69" s="335"/>
      <c r="J69" s="335"/>
      <c r="K69" s="335"/>
      <c r="L69" s="335"/>
      <c r="M69" s="335"/>
      <c r="N69" s="335"/>
      <c r="O69" s="336"/>
      <c r="P69" s="336"/>
      <c r="Q69" s="181"/>
      <c r="V69" s="300" t="b">
        <v>0</v>
      </c>
      <c r="W69" s="27"/>
      <c r="X69" s="28">
        <v>65</v>
      </c>
    </row>
    <row r="70" spans="1:18" ht="11.25" customHeight="1">
      <c r="A70" s="180"/>
      <c r="B70" s="225"/>
      <c r="C70" s="225"/>
      <c r="D70" s="225"/>
      <c r="E70" s="181"/>
      <c r="F70" s="296"/>
      <c r="G70" s="314"/>
      <c r="H70" s="350" t="s">
        <v>190</v>
      </c>
      <c r="I70" s="335"/>
      <c r="J70" s="335"/>
      <c r="K70" s="335"/>
      <c r="L70" s="335"/>
      <c r="M70" s="335"/>
      <c r="N70" s="335"/>
      <c r="O70" s="336"/>
      <c r="P70" s="336"/>
      <c r="Q70" s="181"/>
      <c r="R70" s="334"/>
    </row>
    <row r="71" spans="1:26" ht="11.25" customHeight="1">
      <c r="A71" s="272"/>
      <c r="B71" s="181" t="str">
        <f>IF(V41=TRUE,"Date of resignation/dismissal before start of","-")</f>
        <v>-</v>
      </c>
      <c r="C71" s="181"/>
      <c r="D71" s="181"/>
      <c r="E71" s="181"/>
      <c r="F71" s="429" t="str">
        <f>IF(O42=0,"-",O42)</f>
        <v>-</v>
      </c>
      <c r="G71" s="176"/>
      <c r="H71" s="350" t="s">
        <v>191</v>
      </c>
      <c r="I71" s="350"/>
      <c r="J71" s="350"/>
      <c r="K71" s="350"/>
      <c r="L71" s="350"/>
      <c r="M71" s="350"/>
      <c r="N71" s="350"/>
      <c r="O71" s="350"/>
      <c r="P71" s="350"/>
      <c r="Q71" s="181"/>
      <c r="R71" s="334"/>
      <c r="Z71" s="32"/>
    </row>
    <row r="72" spans="1:24" ht="11.25" customHeight="1">
      <c r="A72" s="272"/>
      <c r="B72" s="181" t="str">
        <f>IF(V41=TRUE,"sickness was set as:","-")</f>
        <v>-</v>
      </c>
      <c r="C72" s="181"/>
      <c r="D72" s="181"/>
      <c r="E72" s="181"/>
      <c r="F72" s="429"/>
      <c r="G72" s="176"/>
      <c r="H72" s="350" t="s">
        <v>193</v>
      </c>
      <c r="I72" s="350"/>
      <c r="J72" s="350"/>
      <c r="K72" s="350"/>
      <c r="L72" s="350"/>
      <c r="M72" s="350"/>
      <c r="N72" s="350"/>
      <c r="O72" s="350"/>
      <c r="P72" s="350"/>
      <c r="Q72" s="181"/>
      <c r="R72" s="334"/>
      <c r="V72" s="202"/>
      <c r="X72" s="28"/>
    </row>
    <row r="73" spans="1:17" ht="11.25" customHeight="1">
      <c r="A73" s="180"/>
      <c r="B73" s="181"/>
      <c r="C73" s="181"/>
      <c r="D73" s="181"/>
      <c r="E73" s="181"/>
      <c r="F73" s="192"/>
      <c r="G73" s="176"/>
      <c r="H73" s="350" t="s">
        <v>192</v>
      </c>
      <c r="I73" s="350"/>
      <c r="J73" s="350"/>
      <c r="K73" s="350"/>
      <c r="L73" s="350"/>
      <c r="M73" s="350"/>
      <c r="N73" s="350"/>
      <c r="O73" s="350"/>
      <c r="P73" s="350"/>
      <c r="Q73" s="181"/>
    </row>
    <row r="74" spans="1:21" ht="11.25" customHeight="1">
      <c r="A74" s="180"/>
      <c r="B74" s="297"/>
      <c r="C74" s="225"/>
      <c r="D74" s="225"/>
      <c r="E74" s="181"/>
      <c r="F74" s="299"/>
      <c r="G74" s="176"/>
      <c r="H74" s="305"/>
      <c r="I74" s="305"/>
      <c r="J74" s="305"/>
      <c r="K74" s="305"/>
      <c r="L74" s="305"/>
      <c r="M74" s="305"/>
      <c r="N74" s="305"/>
      <c r="O74" s="305"/>
      <c r="P74" s="305"/>
      <c r="Q74" s="181"/>
      <c r="S74" s="28"/>
      <c r="T74" s="28"/>
      <c r="U74" s="28"/>
    </row>
    <row r="75" spans="1:24" ht="11.25" customHeight="1">
      <c r="A75" s="180"/>
      <c r="B75" s="181"/>
      <c r="C75" s="181"/>
      <c r="D75" s="181"/>
      <c r="E75" s="181"/>
      <c r="F75" s="181"/>
      <c r="G75" s="176"/>
      <c r="H75" s="350" t="s">
        <v>188</v>
      </c>
      <c r="I75" s="350"/>
      <c r="J75" s="350"/>
      <c r="K75" s="456" t="str">
        <f>IF($O$42=0,$O$64,IF($O$42&lt;$E$37,"no EP",$E$37))</f>
        <v>-</v>
      </c>
      <c r="L75" s="456"/>
      <c r="M75" s="457" t="str">
        <f>IF($O$42=0,$O$65,IF($E$37=0,0,IF($K$75="no EP","no EP",$K$76-1)))</f>
        <v>-</v>
      </c>
      <c r="N75" s="457"/>
      <c r="O75" s="350" t="str">
        <f>IF($O$42=0,"(reduced with","(reduced with")</f>
        <v>(reduced with</v>
      </c>
      <c r="P75" s="350"/>
      <c r="Q75" s="181"/>
      <c r="S75" s="190"/>
      <c r="T75" s="190"/>
      <c r="V75" s="202"/>
      <c r="X75" s="28"/>
    </row>
    <row r="76" spans="1:28" ht="11.25" customHeight="1">
      <c r="A76" s="180"/>
      <c r="B76" s="315" t="s">
        <v>235</v>
      </c>
      <c r="C76" s="181"/>
      <c r="D76" s="181"/>
      <c r="E76" s="181"/>
      <c r="F76" s="181"/>
      <c r="G76" s="176"/>
      <c r="H76" s="350" t="s">
        <v>189</v>
      </c>
      <c r="I76" s="350"/>
      <c r="J76" s="350"/>
      <c r="K76" s="456" t="str">
        <f>IF(O65="-","-",IF($O$42=0,$O$65+1,IF($O$42&lt;$E$37,$E$37,IF($O$42&gt;=$O$65,$O$65+1,$O$42+1))))</f>
        <v>-</v>
      </c>
      <c r="L76" s="456"/>
      <c r="M76" s="350"/>
      <c r="N76" s="350"/>
      <c r="O76" s="455">
        <f>IF($O$42=0,0,IF($O$65="-",0,IF($M$75="no EP",$O$65-$O$64+1,$O$65-$M$75)))</f>
        <v>0</v>
      </c>
      <c r="P76" s="455"/>
      <c r="Q76" s="355"/>
      <c r="S76" s="28"/>
      <c r="T76" s="28"/>
      <c r="U76" s="28"/>
      <c r="AB76" s="49"/>
    </row>
    <row r="77" spans="1:24" ht="11.25" customHeight="1">
      <c r="A77" s="180"/>
      <c r="B77" s="225"/>
      <c r="C77" s="181"/>
      <c r="D77" s="181"/>
      <c r="E77" s="181"/>
      <c r="F77" s="298"/>
      <c r="G77" s="180"/>
      <c r="H77" s="305"/>
      <c r="I77" s="305"/>
      <c r="J77" s="305"/>
      <c r="K77" s="305"/>
      <c r="L77" s="305"/>
      <c r="M77" s="350"/>
      <c r="N77" s="350"/>
      <c r="O77" s="350"/>
      <c r="P77" s="350"/>
      <c r="Q77" s="286"/>
      <c r="S77" s="31"/>
      <c r="T77" s="31"/>
      <c r="U77" s="31"/>
      <c r="X77" s="33"/>
    </row>
    <row r="78" spans="1:21" ht="11.25" customHeight="1">
      <c r="A78" s="2"/>
      <c r="B78" s="293"/>
      <c r="C78" s="293"/>
      <c r="D78" s="293"/>
      <c r="E78" s="293"/>
      <c r="F78" s="293"/>
      <c r="G78" s="192"/>
      <c r="H78" s="302"/>
      <c r="I78" s="181"/>
      <c r="J78" s="181"/>
      <c r="K78" s="181"/>
      <c r="L78" s="181"/>
      <c r="M78" s="181"/>
      <c r="N78" s="181"/>
      <c r="O78" s="181"/>
      <c r="P78" s="181"/>
      <c r="Q78" s="181"/>
      <c r="S78" s="28"/>
      <c r="T78" s="28"/>
      <c r="U78" s="28"/>
    </row>
    <row r="79" spans="1:22" ht="11.25" customHeight="1">
      <c r="A79" s="180"/>
      <c r="B79" s="181" t="s">
        <v>103</v>
      </c>
      <c r="C79" s="181"/>
      <c r="D79" s="181"/>
      <c r="E79" s="181"/>
      <c r="F79" s="181"/>
      <c r="G79" s="181"/>
      <c r="H79" s="181"/>
      <c r="I79" s="181"/>
      <c r="J79" s="181"/>
      <c r="K79" s="181"/>
      <c r="L79" s="181"/>
      <c r="M79" s="181"/>
      <c r="N79" s="181"/>
      <c r="O79" s="181"/>
      <c r="P79" s="181"/>
      <c r="Q79" s="181"/>
      <c r="S79" s="28"/>
      <c r="T79" s="28"/>
      <c r="U79" s="28"/>
      <c r="V79" s="34"/>
    </row>
    <row r="80" spans="1:22" ht="11.25" customHeight="1">
      <c r="A80" s="181"/>
      <c r="B80" s="181" t="s">
        <v>104</v>
      </c>
      <c r="C80" s="181"/>
      <c r="D80" s="181"/>
      <c r="E80" s="181"/>
      <c r="F80" s="181"/>
      <c r="G80" s="181"/>
      <c r="H80" s="181"/>
      <c r="I80" s="181"/>
      <c r="J80" s="181"/>
      <c r="K80" s="181"/>
      <c r="L80" s="181"/>
      <c r="M80" s="181"/>
      <c r="N80" s="181"/>
      <c r="O80" s="181"/>
      <c r="P80" s="181"/>
      <c r="Q80" s="181"/>
      <c r="S80" s="28"/>
      <c r="T80" s="28"/>
      <c r="U80" s="28"/>
      <c r="V80" s="34"/>
    </row>
    <row r="81" spans="1:22" ht="11.25" customHeight="1">
      <c r="A81" s="181"/>
      <c r="B81" s="181" t="s">
        <v>105</v>
      </c>
      <c r="C81" s="181"/>
      <c r="D81" s="181"/>
      <c r="E81" s="181"/>
      <c r="F81" s="181"/>
      <c r="G81" s="181"/>
      <c r="H81" s="181"/>
      <c r="I81" s="181"/>
      <c r="J81" s="181"/>
      <c r="K81" s="181"/>
      <c r="L81" s="181"/>
      <c r="M81" s="181"/>
      <c r="N81" s="181"/>
      <c r="O81" s="181"/>
      <c r="P81" s="181"/>
      <c r="Q81" s="181"/>
      <c r="R81" s="303"/>
      <c r="S81" s="28"/>
      <c r="T81" s="28"/>
      <c r="U81" s="28"/>
      <c r="V81" s="34"/>
    </row>
    <row r="82" spans="1:22" ht="11.25" customHeight="1">
      <c r="A82" s="181"/>
      <c r="B82" s="181" t="s">
        <v>106</v>
      </c>
      <c r="C82" s="181"/>
      <c r="D82" s="181"/>
      <c r="E82" s="181"/>
      <c r="F82" s="181"/>
      <c r="G82" s="181"/>
      <c r="H82" s="181"/>
      <c r="I82" s="181"/>
      <c r="J82" s="181"/>
      <c r="K82" s="181"/>
      <c r="L82" s="181"/>
      <c r="M82" s="181"/>
      <c r="N82" s="181"/>
      <c r="O82" s="181"/>
      <c r="P82" s="181"/>
      <c r="Q82" s="181"/>
      <c r="R82" s="42"/>
      <c r="S82" s="28"/>
      <c r="T82" s="28"/>
      <c r="U82" s="28"/>
      <c r="V82" s="34"/>
    </row>
    <row r="83" spans="1:22" ht="11.25" customHeight="1">
      <c r="A83" s="181"/>
      <c r="B83" s="181" t="s">
        <v>107</v>
      </c>
      <c r="C83" s="181"/>
      <c r="D83" s="181"/>
      <c r="E83" s="181"/>
      <c r="F83" s="181"/>
      <c r="G83" s="181"/>
      <c r="H83" s="181"/>
      <c r="I83" s="181"/>
      <c r="J83" s="181"/>
      <c r="K83" s="181"/>
      <c r="L83" s="181"/>
      <c r="M83" s="181"/>
      <c r="N83" s="181"/>
      <c r="O83" s="181"/>
      <c r="P83" s="181"/>
      <c r="Q83" s="192"/>
      <c r="R83" s="42"/>
      <c r="S83" s="27"/>
      <c r="T83" s="27"/>
      <c r="U83" s="27"/>
      <c r="V83" s="34"/>
    </row>
    <row r="84" spans="1:22" ht="11.25" customHeight="1">
      <c r="A84" s="181"/>
      <c r="B84" s="181" t="s">
        <v>108</v>
      </c>
      <c r="C84" s="181"/>
      <c r="D84" s="181"/>
      <c r="E84" s="181"/>
      <c r="F84" s="181"/>
      <c r="G84" s="181"/>
      <c r="H84" s="181"/>
      <c r="I84" s="181"/>
      <c r="J84" s="181"/>
      <c r="K84" s="181"/>
      <c r="L84" s="181"/>
      <c r="M84" s="181"/>
      <c r="N84" s="181"/>
      <c r="O84" s="181"/>
      <c r="P84" s="181"/>
      <c r="Q84" s="192"/>
      <c r="R84" s="304"/>
      <c r="S84" s="27"/>
      <c r="T84" s="27"/>
      <c r="U84" s="27"/>
      <c r="V84" s="34"/>
    </row>
    <row r="85" spans="1:22" ht="11.25" customHeight="1">
      <c r="A85" s="181"/>
      <c r="B85" s="181" t="s">
        <v>109</v>
      </c>
      <c r="C85" s="181"/>
      <c r="D85" s="181"/>
      <c r="E85" s="181"/>
      <c r="F85" s="181"/>
      <c r="G85" s="181"/>
      <c r="H85" s="181"/>
      <c r="I85" s="181"/>
      <c r="J85" s="181"/>
      <c r="K85" s="181"/>
      <c r="L85" s="181"/>
      <c r="M85" s="181"/>
      <c r="N85" s="181"/>
      <c r="O85" s="181"/>
      <c r="P85" s="181"/>
      <c r="Q85" s="192"/>
      <c r="R85" s="42"/>
      <c r="S85" s="27"/>
      <c r="T85" s="27"/>
      <c r="U85" s="27"/>
      <c r="V85" s="34"/>
    </row>
    <row r="86" spans="1:22" ht="11.25" customHeight="1">
      <c r="A86" s="181"/>
      <c r="C86" s="181"/>
      <c r="D86" s="181"/>
      <c r="E86" s="181"/>
      <c r="F86" s="181"/>
      <c r="G86" s="181"/>
      <c r="H86" s="181"/>
      <c r="I86" s="181"/>
      <c r="J86" s="181"/>
      <c r="K86" s="181"/>
      <c r="L86" s="181"/>
      <c r="M86" s="181"/>
      <c r="N86" s="181"/>
      <c r="O86" s="181"/>
      <c r="P86" s="181"/>
      <c r="Q86" s="192"/>
      <c r="R86" s="42"/>
      <c r="S86" s="27"/>
      <c r="T86" s="27"/>
      <c r="U86" s="27"/>
      <c r="V86" s="34"/>
    </row>
    <row r="87" spans="1:22" ht="11.25" customHeight="1">
      <c r="A87" s="181"/>
      <c r="B87" s="181" t="s">
        <v>151</v>
      </c>
      <c r="C87" s="181"/>
      <c r="D87" s="181"/>
      <c r="E87" s="305"/>
      <c r="F87" s="356"/>
      <c r="G87" s="181"/>
      <c r="H87" s="305"/>
      <c r="I87" s="305"/>
      <c r="J87" s="305"/>
      <c r="K87" s="305"/>
      <c r="L87" s="305"/>
      <c r="M87" s="305"/>
      <c r="N87" s="305"/>
      <c r="O87" s="305"/>
      <c r="P87" s="181"/>
      <c r="Q87" s="354"/>
      <c r="R87" s="27"/>
      <c r="S87" s="27"/>
      <c r="T87" s="27"/>
      <c r="U87" s="27"/>
      <c r="V87" s="34"/>
    </row>
    <row r="88" spans="1:22" ht="11.25" customHeight="1">
      <c r="A88" s="181"/>
      <c r="B88" s="381"/>
      <c r="C88" s="305"/>
      <c r="D88" s="305"/>
      <c r="E88" s="305"/>
      <c r="F88" s="305"/>
      <c r="G88" s="305"/>
      <c r="H88" s="305"/>
      <c r="I88" s="305"/>
      <c r="J88" s="305"/>
      <c r="K88" s="305"/>
      <c r="L88" s="305"/>
      <c r="M88" s="305"/>
      <c r="N88" s="305"/>
      <c r="O88" s="305"/>
      <c r="P88" s="199"/>
      <c r="Q88" s="305"/>
      <c r="S88" s="27"/>
      <c r="T88" s="27"/>
      <c r="U88" s="27"/>
      <c r="V88" s="34"/>
    </row>
    <row r="89" spans="1:22" ht="11.25" customHeight="1">
      <c r="A89" s="181"/>
      <c r="B89" s="305"/>
      <c r="C89" s="305"/>
      <c r="D89" s="305"/>
      <c r="E89" s="305"/>
      <c r="F89" s="305"/>
      <c r="G89" s="305"/>
      <c r="H89" s="305"/>
      <c r="I89" s="305"/>
      <c r="J89" s="305"/>
      <c r="K89" s="305"/>
      <c r="L89" s="305"/>
      <c r="M89" s="305"/>
      <c r="N89" s="305"/>
      <c r="O89" s="305"/>
      <c r="P89" s="199"/>
      <c r="Q89" s="181"/>
      <c r="S89" s="27"/>
      <c r="T89" s="27"/>
      <c r="U89" s="27"/>
      <c r="V89" s="34"/>
    </row>
    <row r="90" spans="1:22" ht="11.25" customHeight="1">
      <c r="A90" s="181"/>
      <c r="B90" s="383"/>
      <c r="C90" s="305"/>
      <c r="D90" s="305"/>
      <c r="E90" s="305"/>
      <c r="F90" s="305"/>
      <c r="G90" s="305"/>
      <c r="H90" s="305"/>
      <c r="I90" s="305"/>
      <c r="J90" s="305"/>
      <c r="K90" s="305"/>
      <c r="L90" s="305"/>
      <c r="M90" s="305"/>
      <c r="N90" s="305"/>
      <c r="O90" s="305"/>
      <c r="P90" s="199"/>
      <c r="Q90" s="381"/>
      <c r="S90" s="27"/>
      <c r="T90" s="27"/>
      <c r="U90" s="27"/>
      <c r="V90" s="34"/>
    </row>
    <row r="91" spans="1:22" ht="11.25" customHeight="1">
      <c r="A91" s="181"/>
      <c r="B91" s="305"/>
      <c r="C91" s="305"/>
      <c r="D91" s="305"/>
      <c r="E91" s="305"/>
      <c r="F91" s="305"/>
      <c r="G91" s="305"/>
      <c r="H91" s="305"/>
      <c r="I91" s="305"/>
      <c r="J91" s="305"/>
      <c r="K91" s="305"/>
      <c r="L91" s="305"/>
      <c r="M91" s="305"/>
      <c r="N91" s="305"/>
      <c r="O91" s="305"/>
      <c r="P91" s="199"/>
      <c r="Q91" s="381"/>
      <c r="S91" s="27"/>
      <c r="T91" s="27"/>
      <c r="U91" s="27"/>
      <c r="V91" s="34"/>
    </row>
    <row r="92" spans="1:22" ht="10.5" customHeight="1">
      <c r="A92" s="181"/>
      <c r="B92" s="305"/>
      <c r="C92" s="181"/>
      <c r="D92" s="181"/>
      <c r="E92" s="181"/>
      <c r="F92" s="181"/>
      <c r="G92" s="181"/>
      <c r="H92" s="305"/>
      <c r="I92" s="305"/>
      <c r="J92" s="305"/>
      <c r="K92" s="305"/>
      <c r="L92" s="305"/>
      <c r="M92" s="305"/>
      <c r="N92" s="305"/>
      <c r="O92" s="305"/>
      <c r="P92" s="305"/>
      <c r="Q92" s="305"/>
      <c r="S92" s="27"/>
      <c r="T92" s="27"/>
      <c r="U92" s="27"/>
      <c r="V92" s="34"/>
    </row>
    <row r="93" spans="1:22" ht="11.25" customHeight="1">
      <c r="A93" s="181"/>
      <c r="B93" s="384"/>
      <c r="C93" s="384"/>
      <c r="D93" s="384"/>
      <c r="E93" s="384"/>
      <c r="F93" s="384"/>
      <c r="G93" s="384"/>
      <c r="H93" s="384"/>
      <c r="I93" s="384"/>
      <c r="J93" s="384"/>
      <c r="K93" s="384"/>
      <c r="L93" s="384"/>
      <c r="M93" s="384"/>
      <c r="N93" s="384"/>
      <c r="O93" s="384"/>
      <c r="P93" s="384"/>
      <c r="Q93" s="305"/>
      <c r="R93" s="27"/>
      <c r="S93" s="27"/>
      <c r="T93" s="27"/>
      <c r="U93" s="27"/>
      <c r="V93" s="34"/>
    </row>
    <row r="94" spans="1:22" ht="11.25" customHeight="1">
      <c r="A94" s="181"/>
      <c r="B94" s="383"/>
      <c r="C94" s="181"/>
      <c r="D94" s="181"/>
      <c r="E94" s="181"/>
      <c r="F94" s="181"/>
      <c r="G94" s="181"/>
      <c r="H94" s="305"/>
      <c r="I94" s="305"/>
      <c r="J94" s="305"/>
      <c r="K94" s="305"/>
      <c r="L94" s="305"/>
      <c r="M94" s="305"/>
      <c r="N94" s="305"/>
      <c r="O94" s="305"/>
      <c r="P94" s="305"/>
      <c r="Q94" s="305"/>
      <c r="R94" s="27"/>
      <c r="S94" s="27"/>
      <c r="T94" s="27"/>
      <c r="U94" s="27"/>
      <c r="V94" s="34"/>
    </row>
    <row r="95" spans="1:22" ht="11.25" customHeight="1">
      <c r="A95" s="181"/>
      <c r="B95" s="383"/>
      <c r="C95" s="181"/>
      <c r="D95" s="298"/>
      <c r="E95" s="181"/>
      <c r="F95" s="181"/>
      <c r="G95" s="181"/>
      <c r="H95" s="305"/>
      <c r="I95" s="305"/>
      <c r="J95" s="305"/>
      <c r="K95" s="305"/>
      <c r="L95" s="305"/>
      <c r="M95" s="305"/>
      <c r="N95" s="305"/>
      <c r="O95" s="305"/>
      <c r="P95" s="305"/>
      <c r="Q95" s="305"/>
      <c r="R95" s="27"/>
      <c r="S95" s="27"/>
      <c r="T95" s="27"/>
      <c r="U95" s="27"/>
      <c r="V95" s="34"/>
    </row>
    <row r="96" spans="1:22" ht="3" customHeight="1">
      <c r="A96" s="181"/>
      <c r="B96" s="383"/>
      <c r="C96" s="181"/>
      <c r="D96" s="181"/>
      <c r="E96" s="181"/>
      <c r="F96" s="181"/>
      <c r="G96" s="181"/>
      <c r="H96" s="355"/>
      <c r="I96" s="305"/>
      <c r="J96" s="305"/>
      <c r="K96" s="305"/>
      <c r="L96" s="379"/>
      <c r="M96" s="379"/>
      <c r="N96" s="380"/>
      <c r="O96" s="380"/>
      <c r="P96" s="305"/>
      <c r="Q96" s="305"/>
      <c r="R96" s="27"/>
      <c r="S96" s="27"/>
      <c r="T96" s="27"/>
      <c r="U96" s="27"/>
      <c r="V96" s="34"/>
    </row>
    <row r="97" spans="1:22" ht="10.5" customHeight="1" hidden="1">
      <c r="A97" s="181"/>
      <c r="B97" s="181"/>
      <c r="C97" s="181"/>
      <c r="D97" s="181"/>
      <c r="E97" s="181"/>
      <c r="F97" s="181"/>
      <c r="G97" s="181"/>
      <c r="H97" s="355"/>
      <c r="I97" s="305"/>
      <c r="J97" s="305"/>
      <c r="K97" s="305"/>
      <c r="L97" s="379"/>
      <c r="M97" s="379"/>
      <c r="N97" s="380"/>
      <c r="O97" s="380"/>
      <c r="P97" s="305"/>
      <c r="Q97" s="305"/>
      <c r="R97" s="27"/>
      <c r="S97" s="27"/>
      <c r="T97" s="27"/>
      <c r="U97" s="27"/>
      <c r="V97" s="34"/>
    </row>
    <row r="98" spans="1:22" ht="11.25" customHeight="1" hidden="1">
      <c r="A98" s="181"/>
      <c r="B98" s="28"/>
      <c r="C98" s="28" t="s">
        <v>209</v>
      </c>
      <c r="D98" s="28" t="s">
        <v>210</v>
      </c>
      <c r="E98" s="181"/>
      <c r="F98" s="181"/>
      <c r="G98" s="181"/>
      <c r="H98" s="355"/>
      <c r="I98" s="355"/>
      <c r="J98" s="305"/>
      <c r="K98" s="305"/>
      <c r="L98" s="305"/>
      <c r="M98" s="305"/>
      <c r="N98" s="305"/>
      <c r="O98" s="305"/>
      <c r="P98" s="305"/>
      <c r="Q98" s="305"/>
      <c r="R98" s="27"/>
      <c r="S98" s="27"/>
      <c r="T98" s="27"/>
      <c r="U98" s="27"/>
      <c r="V98" s="34"/>
    </row>
    <row r="99" spans="1:22" ht="11.25" customHeight="1" hidden="1">
      <c r="A99" s="181"/>
      <c r="B99" s="28" t="s">
        <v>211</v>
      </c>
      <c r="C99" s="402">
        <f>E43</f>
        <v>0</v>
      </c>
      <c r="D99" s="402">
        <f>E43</f>
        <v>0</v>
      </c>
      <c r="E99" s="181"/>
      <c r="F99" s="181"/>
      <c r="G99" s="181"/>
      <c r="H99" s="355"/>
      <c r="I99" s="355"/>
      <c r="J99" s="380"/>
      <c r="K99" s="380"/>
      <c r="L99" s="355"/>
      <c r="M99" s="355"/>
      <c r="N99" s="355"/>
      <c r="O99" s="355"/>
      <c r="P99" s="355"/>
      <c r="Q99" s="328"/>
      <c r="R99" s="27"/>
      <c r="S99" s="27"/>
      <c r="T99" s="27"/>
      <c r="U99" s="27"/>
      <c r="V99" s="34"/>
    </row>
    <row r="100" spans="1:22" ht="11.25" customHeight="1" hidden="1">
      <c r="A100" s="181"/>
      <c r="B100" s="28" t="s">
        <v>212</v>
      </c>
      <c r="C100" s="28">
        <f>IF(AND(E44&gt;0,C99&gt;0,E46&gt;0),C99,"")</f>
      </c>
      <c r="D100" s="28">
        <f>IF(AND(E48&gt;0,E49&gt;0,E50&gt;0),D99,"")</f>
      </c>
      <c r="E100" s="181"/>
      <c r="F100" s="181"/>
      <c r="G100" s="181"/>
      <c r="H100" s="305"/>
      <c r="I100" s="305"/>
      <c r="J100" s="305"/>
      <c r="K100" s="305"/>
      <c r="L100" s="305"/>
      <c r="M100" s="305"/>
      <c r="N100" s="305"/>
      <c r="O100" s="305"/>
      <c r="P100" s="305"/>
      <c r="Q100" s="305"/>
      <c r="R100" s="27"/>
      <c r="S100" s="27"/>
      <c r="T100" s="27"/>
      <c r="U100" s="27"/>
      <c r="V100" s="34"/>
    </row>
    <row r="101" spans="1:17" ht="11.25" customHeight="1" hidden="1">
      <c r="A101" s="181"/>
      <c r="B101" s="28" t="s">
        <v>211</v>
      </c>
      <c r="C101" s="28" t="s">
        <v>194</v>
      </c>
      <c r="D101" s="28" t="s">
        <v>194</v>
      </c>
      <c r="E101" s="28"/>
      <c r="F101" s="28"/>
      <c r="G101" s="28"/>
      <c r="J101" s="305"/>
      <c r="K101" s="305"/>
      <c r="L101" s="305"/>
      <c r="M101" s="305"/>
      <c r="N101" s="305"/>
      <c r="O101" s="305"/>
      <c r="P101" s="305"/>
      <c r="Q101" s="305"/>
    </row>
    <row r="102" spans="1:17" ht="11.25" customHeight="1" hidden="1">
      <c r="A102" s="181"/>
      <c r="B102" s="1" t="s">
        <v>213</v>
      </c>
      <c r="C102" s="1">
        <f>IF(AND(E44&gt;0,E45&gt;0,E46&gt;0),C101,"")</f>
      </c>
      <c r="D102" s="1">
        <f>IF(AND(E48&gt;0,E49&gt;0,E50&gt;0),D101,"")</f>
      </c>
      <c r="E102" s="28"/>
      <c r="F102" s="28"/>
      <c r="G102" s="28"/>
      <c r="J102" s="305"/>
      <c r="K102" s="305"/>
      <c r="L102" s="305"/>
      <c r="M102" s="305"/>
      <c r="N102" s="305"/>
      <c r="O102" s="305"/>
      <c r="P102" s="305"/>
      <c r="Q102" s="305"/>
    </row>
    <row r="103" spans="1:17" ht="11.25" customHeight="1" hidden="1">
      <c r="A103" s="181"/>
      <c r="B103" s="28"/>
      <c r="C103" s="28"/>
      <c r="D103" s="28"/>
      <c r="E103" s="28"/>
      <c r="F103" s="28"/>
      <c r="G103" s="28"/>
      <c r="J103" s="181"/>
      <c r="K103" s="181"/>
      <c r="L103" s="181"/>
      <c r="M103" s="181"/>
      <c r="N103" s="181"/>
      <c r="O103" s="181"/>
      <c r="P103" s="181"/>
      <c r="Q103" s="305"/>
    </row>
    <row r="104" spans="1:17" ht="11.25" customHeight="1" hidden="1">
      <c r="A104" s="181"/>
      <c r="B104" s="28" t="s">
        <v>195</v>
      </c>
      <c r="C104" s="28"/>
      <c r="D104" s="28"/>
      <c r="E104" s="28"/>
      <c r="F104" s="28"/>
      <c r="G104" s="28"/>
      <c r="H104" s="28"/>
      <c r="I104" s="28"/>
      <c r="J104" s="357"/>
      <c r="K104" s="358"/>
      <c r="L104" s="358"/>
      <c r="M104" s="358"/>
      <c r="N104" s="359"/>
      <c r="O104" s="359"/>
      <c r="P104" s="359"/>
      <c r="Q104" s="360"/>
    </row>
    <row r="105" spans="1:21" ht="11.25" customHeight="1" hidden="1">
      <c r="A105" s="181"/>
      <c r="B105" s="28" t="s">
        <v>196</v>
      </c>
      <c r="C105" s="73"/>
      <c r="D105" s="28" t="s">
        <v>197</v>
      </c>
      <c r="E105" s="28" t="s">
        <v>198</v>
      </c>
      <c r="F105" s="28" t="s">
        <v>199</v>
      </c>
      <c r="G105" s="28"/>
      <c r="H105" s="389" t="s">
        <v>200</v>
      </c>
      <c r="I105" s="389"/>
      <c r="J105" s="359"/>
      <c r="K105" s="358"/>
      <c r="L105" s="358"/>
      <c r="M105" s="358"/>
      <c r="N105" s="359"/>
      <c r="O105" s="359"/>
      <c r="P105" s="359"/>
      <c r="Q105" s="360"/>
      <c r="R105" s="385"/>
      <c r="S105" s="55"/>
      <c r="T105" s="55"/>
      <c r="U105" s="55"/>
    </row>
    <row r="106" spans="1:21" ht="11.25" customHeight="1" hidden="1">
      <c r="A106" s="181"/>
      <c r="B106" s="28" t="s">
        <v>201</v>
      </c>
      <c r="C106" s="390">
        <f>E44/30</f>
        <v>0</v>
      </c>
      <c r="D106" s="73">
        <f>E45</f>
        <v>0</v>
      </c>
      <c r="E106" s="73">
        <f>E46</f>
        <v>0</v>
      </c>
      <c r="F106" s="28"/>
      <c r="G106" s="28"/>
      <c r="H106" s="391"/>
      <c r="I106" s="391"/>
      <c r="J106" s="362"/>
      <c r="K106" s="363"/>
      <c r="L106" s="363"/>
      <c r="M106" s="364"/>
      <c r="N106" s="365"/>
      <c r="O106" s="365"/>
      <c r="P106" s="366"/>
      <c r="Q106" s="367"/>
      <c r="R106" s="385"/>
      <c r="S106" s="57"/>
      <c r="T106" s="57"/>
      <c r="U106" s="57"/>
    </row>
    <row r="107" spans="1:21" ht="11.25" customHeight="1" hidden="1">
      <c r="A107" s="181"/>
      <c r="B107" s="28" t="s">
        <v>202</v>
      </c>
      <c r="C107" s="28"/>
      <c r="D107" s="392">
        <f>DAY(D106)</f>
        <v>0</v>
      </c>
      <c r="E107" s="28"/>
      <c r="F107" s="28"/>
      <c r="G107" s="28"/>
      <c r="H107" s="393"/>
      <c r="I107" s="393"/>
      <c r="J107" s="368"/>
      <c r="K107" s="359"/>
      <c r="L107" s="359"/>
      <c r="M107" s="68"/>
      <c r="N107" s="369"/>
      <c r="O107" s="369"/>
      <c r="P107" s="369"/>
      <c r="Q107" s="370"/>
      <c r="R107" s="58"/>
      <c r="S107" s="59"/>
      <c r="T107" s="59"/>
      <c r="U107" s="59"/>
    </row>
    <row r="108" spans="1:21" ht="11.25" customHeight="1" hidden="1">
      <c r="A108" s="181"/>
      <c r="B108" s="394" t="s">
        <v>215</v>
      </c>
      <c r="C108" s="395"/>
      <c r="D108" s="73">
        <f>IF(D107=31,D106+1,D106)</f>
        <v>0</v>
      </c>
      <c r="E108" s="73" t="str">
        <f>IF(E106=0,"-",E106+1)</f>
        <v>-</v>
      </c>
      <c r="F108" s="396" t="str">
        <f>IF(D108=0,"-",IF(E108="-","-",DAYS360($D$108,$E$108)))</f>
        <v>-</v>
      </c>
      <c r="G108" s="28"/>
      <c r="H108" s="428">
        <f>IF(OR(D108=0,E108="-"),0,F111*C106)</f>
        <v>0</v>
      </c>
      <c r="I108" s="428"/>
      <c r="J108" s="371"/>
      <c r="K108" s="359"/>
      <c r="L108" s="359"/>
      <c r="M108" s="68"/>
      <c r="N108" s="369"/>
      <c r="O108" s="369"/>
      <c r="P108" s="369"/>
      <c r="Q108" s="370"/>
      <c r="R108" s="386"/>
      <c r="S108" s="60"/>
      <c r="T108" s="60"/>
      <c r="U108" s="60"/>
    </row>
    <row r="109" spans="1:21" ht="11.25" customHeight="1" hidden="1">
      <c r="A109" s="181"/>
      <c r="B109" s="397">
        <v>44620</v>
      </c>
      <c r="C109" s="395">
        <f>B109</f>
        <v>44620</v>
      </c>
      <c r="D109" s="73"/>
      <c r="E109" s="73"/>
      <c r="F109" s="396" t="b">
        <f>IF(D108=C109,2)</f>
        <v>0</v>
      </c>
      <c r="G109" s="28"/>
      <c r="H109" s="398"/>
      <c r="I109" s="398"/>
      <c r="J109" s="371"/>
      <c r="K109" s="359"/>
      <c r="L109" s="359"/>
      <c r="M109" s="372"/>
      <c r="N109" s="358"/>
      <c r="O109" s="358"/>
      <c r="P109" s="373"/>
      <c r="Q109" s="367"/>
      <c r="R109" s="386"/>
      <c r="S109" s="60"/>
      <c r="T109" s="60"/>
      <c r="U109" s="60"/>
    </row>
    <row r="110" spans="1:21" ht="11.25" customHeight="1" hidden="1">
      <c r="A110" s="181"/>
      <c r="B110" s="397">
        <v>44985</v>
      </c>
      <c r="C110" s="395">
        <f>B110</f>
        <v>44985</v>
      </c>
      <c r="D110" s="28"/>
      <c r="E110" s="28"/>
      <c r="F110" s="396" t="b">
        <f>IF($D$108=$C$110,1)</f>
        <v>0</v>
      </c>
      <c r="G110" s="28"/>
      <c r="H110" s="398"/>
      <c r="I110" s="398"/>
      <c r="J110" s="371"/>
      <c r="K110" s="363"/>
      <c r="L110" s="363"/>
      <c r="M110" s="372"/>
      <c r="N110" s="365"/>
      <c r="O110" s="365"/>
      <c r="P110" s="366"/>
      <c r="Q110" s="367"/>
      <c r="R110" s="58"/>
      <c r="S110" s="60"/>
      <c r="T110" s="60"/>
      <c r="U110" s="60"/>
    </row>
    <row r="111" spans="1:21" ht="11.25" customHeight="1" hidden="1">
      <c r="A111" s="181"/>
      <c r="B111" s="28"/>
      <c r="C111" s="28"/>
      <c r="D111" s="28"/>
      <c r="E111" s="399" t="s">
        <v>203</v>
      </c>
      <c r="F111" s="400">
        <f>SUM(F108:F110)</f>
        <v>0</v>
      </c>
      <c r="G111" s="28"/>
      <c r="H111" s="398"/>
      <c r="I111" s="398"/>
      <c r="J111" s="371"/>
      <c r="K111" s="358"/>
      <c r="L111" s="358"/>
      <c r="M111" s="358"/>
      <c r="N111" s="369"/>
      <c r="O111" s="369"/>
      <c r="P111" s="369"/>
      <c r="Q111" s="370"/>
      <c r="R111" s="58"/>
      <c r="S111" s="56"/>
      <c r="T111" s="56"/>
      <c r="U111" s="56"/>
    </row>
    <row r="112" spans="1:21" ht="11.25" customHeight="1" hidden="1">
      <c r="A112" s="181"/>
      <c r="B112" s="28" t="s">
        <v>204</v>
      </c>
      <c r="C112" s="28"/>
      <c r="D112" s="28"/>
      <c r="E112" s="28"/>
      <c r="F112" s="28"/>
      <c r="G112" s="28"/>
      <c r="H112" s="398"/>
      <c r="I112" s="398"/>
      <c r="J112" s="371"/>
      <c r="K112" s="358"/>
      <c r="L112" s="358"/>
      <c r="M112" s="358"/>
      <c r="N112" s="369"/>
      <c r="O112" s="369"/>
      <c r="P112" s="369"/>
      <c r="Q112" s="367"/>
      <c r="R112" s="386"/>
      <c r="S112" s="56"/>
      <c r="T112" s="56"/>
      <c r="U112" s="56"/>
    </row>
    <row r="113" spans="1:21" ht="11.25" customHeight="1" hidden="1">
      <c r="A113" s="181"/>
      <c r="B113" s="28" t="s">
        <v>196</v>
      </c>
      <c r="C113" s="73"/>
      <c r="D113" s="28" t="s">
        <v>197</v>
      </c>
      <c r="E113" s="28" t="s">
        <v>198</v>
      </c>
      <c r="F113" s="28" t="s">
        <v>199</v>
      </c>
      <c r="G113" s="28"/>
      <c r="H113" s="398"/>
      <c r="I113" s="398"/>
      <c r="J113" s="371"/>
      <c r="K113" s="358"/>
      <c r="L113" s="358"/>
      <c r="M113" s="358"/>
      <c r="N113" s="369"/>
      <c r="O113" s="369"/>
      <c r="P113" s="369"/>
      <c r="Q113" s="370"/>
      <c r="R113" s="58"/>
      <c r="S113" s="60"/>
      <c r="T113" s="60"/>
      <c r="U113" s="60"/>
    </row>
    <row r="114" spans="1:21" ht="11.25" customHeight="1" hidden="1">
      <c r="A114" s="181"/>
      <c r="B114" s="28" t="s">
        <v>201</v>
      </c>
      <c r="C114" s="390">
        <f>E48/30</f>
        <v>0</v>
      </c>
      <c r="D114" s="73">
        <f>E49</f>
        <v>0</v>
      </c>
      <c r="E114" s="73">
        <f>E50</f>
        <v>0</v>
      </c>
      <c r="F114" s="28"/>
      <c r="G114" s="28"/>
      <c r="H114" s="398"/>
      <c r="I114" s="398"/>
      <c r="J114" s="371"/>
      <c r="K114" s="358"/>
      <c r="L114" s="358"/>
      <c r="M114" s="358"/>
      <c r="N114" s="358"/>
      <c r="O114" s="358"/>
      <c r="P114" s="358"/>
      <c r="Q114" s="374"/>
      <c r="R114" s="387"/>
      <c r="S114" s="59"/>
      <c r="T114" s="59"/>
      <c r="U114" s="59"/>
    </row>
    <row r="115" spans="1:21" ht="11.25" customHeight="1" hidden="1">
      <c r="A115" s="181"/>
      <c r="B115" s="28" t="s">
        <v>202</v>
      </c>
      <c r="C115" s="28"/>
      <c r="D115" s="392">
        <f>DAY(D114)</f>
        <v>0</v>
      </c>
      <c r="E115" s="28"/>
      <c r="F115" s="28"/>
      <c r="G115" s="28"/>
      <c r="H115" s="398"/>
      <c r="I115" s="398"/>
      <c r="J115" s="368"/>
      <c r="K115" s="357"/>
      <c r="L115" s="357"/>
      <c r="M115" s="357"/>
      <c r="N115" s="357"/>
      <c r="O115" s="357"/>
      <c r="P115" s="357"/>
      <c r="Q115" s="375"/>
      <c r="R115" s="388"/>
      <c r="S115" s="56"/>
      <c r="T115" s="56"/>
      <c r="U115" s="56"/>
    </row>
    <row r="116" spans="1:21" ht="11.25" customHeight="1" hidden="1">
      <c r="A116" s="181"/>
      <c r="B116" s="394" t="s">
        <v>215</v>
      </c>
      <c r="C116" s="395"/>
      <c r="D116" s="73">
        <f>IF(D115=31,D114+1,D114)</f>
        <v>0</v>
      </c>
      <c r="E116" s="73" t="str">
        <f>IF(E114=0,"-",E114+1)</f>
        <v>-</v>
      </c>
      <c r="F116" s="396" t="str">
        <f>IF(D116=0,"-",IF(E116="-","-",DAYS360($D$116,$E$116)))</f>
        <v>-</v>
      </c>
      <c r="G116" s="28"/>
      <c r="H116" s="428">
        <f>IF(OR(D116=0,E116="-"),0,F119*C114)</f>
        <v>0</v>
      </c>
      <c r="I116" s="428"/>
      <c r="J116" s="357"/>
      <c r="K116" s="181"/>
      <c r="L116" s="181"/>
      <c r="M116" s="181"/>
      <c r="N116" s="181"/>
      <c r="O116" s="181"/>
      <c r="P116" s="181"/>
      <c r="Q116" s="305"/>
      <c r="R116" s="61"/>
      <c r="S116" s="61"/>
      <c r="T116" s="61"/>
      <c r="U116" s="61"/>
    </row>
    <row r="117" spans="1:17" ht="11.25" customHeight="1" hidden="1">
      <c r="A117" s="181"/>
      <c r="B117" s="397">
        <v>44620</v>
      </c>
      <c r="C117" s="395">
        <f>B117</f>
        <v>44620</v>
      </c>
      <c r="D117" s="73"/>
      <c r="E117" s="73"/>
      <c r="F117" s="396" t="b">
        <f>IF(D116=C117,2)</f>
        <v>0</v>
      </c>
      <c r="G117" s="28"/>
      <c r="H117" s="401"/>
      <c r="I117" s="401"/>
      <c r="J117" s="181"/>
      <c r="K117" s="181"/>
      <c r="L117" s="181"/>
      <c r="M117" s="181"/>
      <c r="N117" s="181"/>
      <c r="O117" s="181"/>
      <c r="P117" s="181"/>
      <c r="Q117" s="305"/>
    </row>
    <row r="118" spans="1:17" ht="11.25" customHeight="1" hidden="1">
      <c r="A118" s="181"/>
      <c r="B118" s="397">
        <v>44985</v>
      </c>
      <c r="C118" s="395">
        <f>B118</f>
        <v>44985</v>
      </c>
      <c r="D118" s="28"/>
      <c r="E118" s="28"/>
      <c r="F118" s="396" t="b">
        <f>IF(D116=C118,1)</f>
        <v>0</v>
      </c>
      <c r="G118" s="28"/>
      <c r="H118" s="28"/>
      <c r="I118" s="28"/>
      <c r="J118" s="181"/>
      <c r="K118" s="181"/>
      <c r="L118" s="181"/>
      <c r="M118" s="181"/>
      <c r="N118" s="181"/>
      <c r="O118" s="181"/>
      <c r="P118" s="181"/>
      <c r="Q118" s="305"/>
    </row>
    <row r="119" spans="1:17" ht="11.25" customHeight="1" hidden="1">
      <c r="A119" s="181"/>
      <c r="B119" s="397"/>
      <c r="C119" s="395"/>
      <c r="D119" s="28"/>
      <c r="E119" s="399" t="s">
        <v>203</v>
      </c>
      <c r="F119" s="400">
        <f>SUM(F116:F118)</f>
        <v>0</v>
      </c>
      <c r="G119" s="28"/>
      <c r="H119" s="28"/>
      <c r="I119" s="28"/>
      <c r="J119" s="376"/>
      <c r="K119" s="181"/>
      <c r="L119" s="181"/>
      <c r="M119" s="181"/>
      <c r="N119" s="181"/>
      <c r="O119" s="181"/>
      <c r="P119" s="181"/>
      <c r="Q119" s="305"/>
    </row>
    <row r="120" spans="1:17" ht="11.25" customHeight="1" hidden="1">
      <c r="A120" s="181"/>
      <c r="B120" s="28" t="s">
        <v>205</v>
      </c>
      <c r="C120" s="28"/>
      <c r="D120" s="28"/>
      <c r="E120" s="28"/>
      <c r="F120" s="28"/>
      <c r="G120" s="28"/>
      <c r="H120" s="420">
        <f>SUM(H108:H118)</f>
        <v>0</v>
      </c>
      <c r="I120" s="420"/>
      <c r="J120" s="181"/>
      <c r="K120" s="181"/>
      <c r="L120" s="181"/>
      <c r="M120" s="181"/>
      <c r="N120" s="181"/>
      <c r="O120" s="181"/>
      <c r="P120" s="181"/>
      <c r="Q120" s="305"/>
    </row>
    <row r="121" spans="1:17" ht="11.25" customHeight="1" hidden="1">
      <c r="A121" s="181"/>
      <c r="B121" s="28"/>
      <c r="C121" s="28"/>
      <c r="D121" s="28"/>
      <c r="E121" s="28"/>
      <c r="F121" s="28"/>
      <c r="G121" s="28"/>
      <c r="H121" s="28"/>
      <c r="I121" s="28"/>
      <c r="J121" s="371"/>
      <c r="K121" s="181"/>
      <c r="L121" s="181"/>
      <c r="M121" s="181"/>
      <c r="N121" s="181"/>
      <c r="O121" s="181"/>
      <c r="P121" s="181"/>
      <c r="Q121" s="305"/>
    </row>
    <row r="122" spans="1:17" ht="11.25" customHeight="1" hidden="1">
      <c r="A122" s="181"/>
      <c r="B122" s="28" t="s">
        <v>206</v>
      </c>
      <c r="C122" s="28" t="s">
        <v>207</v>
      </c>
      <c r="D122" s="28"/>
      <c r="E122" s="28"/>
      <c r="F122" s="28"/>
      <c r="G122" s="28"/>
      <c r="H122" s="398"/>
      <c r="I122" s="398"/>
      <c r="J122" s="371"/>
      <c r="K122" s="181"/>
      <c r="L122" s="181"/>
      <c r="M122" s="181"/>
      <c r="N122" s="181"/>
      <c r="O122" s="181"/>
      <c r="P122" s="181"/>
      <c r="Q122" s="305"/>
    </row>
    <row r="123" spans="1:17" ht="11.25" customHeight="1" hidden="1">
      <c r="A123" s="181"/>
      <c r="B123" s="28"/>
      <c r="C123" s="73"/>
      <c r="D123" s="28" t="s">
        <v>197</v>
      </c>
      <c r="E123" s="28" t="s">
        <v>198</v>
      </c>
      <c r="F123" s="28" t="s">
        <v>199</v>
      </c>
      <c r="G123" s="28"/>
      <c r="H123" s="398"/>
      <c r="I123" s="398"/>
      <c r="J123" s="371"/>
      <c r="K123" s="181"/>
      <c r="L123" s="181"/>
      <c r="M123" s="181"/>
      <c r="N123" s="181"/>
      <c r="O123" s="181"/>
      <c r="P123" s="181"/>
      <c r="Q123" s="305"/>
    </row>
    <row r="124" spans="1:17" ht="11.25" customHeight="1" hidden="1">
      <c r="A124" s="181"/>
      <c r="B124" s="28" t="s">
        <v>208</v>
      </c>
      <c r="C124" s="390">
        <f>E54</f>
        <v>0</v>
      </c>
      <c r="D124" s="73">
        <f>E55</f>
        <v>0</v>
      </c>
      <c r="E124" s="73">
        <f>E56</f>
        <v>0</v>
      </c>
      <c r="F124" s="396">
        <f>IF(OR(E56=0,D124=0),"",E124-D124+1)</f>
      </c>
      <c r="G124" s="28"/>
      <c r="H124" s="421">
        <f>IF(OR(E56=0,D124=0),0,F124*C124)</f>
        <v>0</v>
      </c>
      <c r="I124" s="421"/>
      <c r="J124" s="371"/>
      <c r="K124" s="181"/>
      <c r="L124" s="181"/>
      <c r="M124" s="181"/>
      <c r="N124" s="181"/>
      <c r="O124" s="181"/>
      <c r="P124" s="181"/>
      <c r="Q124" s="305"/>
    </row>
    <row r="125" spans="1:17" ht="11.25" customHeight="1" hidden="1">
      <c r="A125" s="181"/>
      <c r="B125" s="394"/>
      <c r="C125" s="395"/>
      <c r="D125" s="73"/>
      <c r="E125" s="73"/>
      <c r="F125" s="28"/>
      <c r="G125" s="28"/>
      <c r="H125" s="398"/>
      <c r="I125" s="398"/>
      <c r="J125" s="305"/>
      <c r="K125" s="181"/>
      <c r="L125" s="181"/>
      <c r="M125" s="181"/>
      <c r="N125" s="181"/>
      <c r="O125" s="181"/>
      <c r="P125" s="181"/>
      <c r="Q125" s="305"/>
    </row>
    <row r="126" spans="1:17" ht="11.25" customHeight="1" hidden="1">
      <c r="A126" s="181"/>
      <c r="B126" s="75"/>
      <c r="C126" s="395"/>
      <c r="D126" s="73"/>
      <c r="E126" s="73"/>
      <c r="F126" s="28"/>
      <c r="G126" s="28"/>
      <c r="H126" s="401"/>
      <c r="I126" s="401"/>
      <c r="J126" s="371"/>
      <c r="K126" s="181"/>
      <c r="L126" s="181"/>
      <c r="M126" s="181"/>
      <c r="N126" s="181"/>
      <c r="O126" s="181"/>
      <c r="P126" s="181"/>
      <c r="Q126" s="305"/>
    </row>
    <row r="127" spans="1:17" ht="11.25" customHeight="1">
      <c r="A127" s="181"/>
      <c r="B127" s="377"/>
      <c r="C127" s="378"/>
      <c r="D127" s="361"/>
      <c r="E127" s="361"/>
      <c r="F127" s="181"/>
      <c r="G127" s="181"/>
      <c r="H127" s="357"/>
      <c r="I127" s="357"/>
      <c r="J127" s="357"/>
      <c r="K127" s="181"/>
      <c r="L127" s="181"/>
      <c r="M127" s="181"/>
      <c r="N127" s="181"/>
      <c r="O127" s="181"/>
      <c r="P127" s="181"/>
      <c r="Q127" s="305"/>
    </row>
    <row r="128" spans="1:17" ht="11.25" customHeight="1">
      <c r="A128" s="181"/>
      <c r="B128" s="377"/>
      <c r="C128" s="403"/>
      <c r="D128" s="181"/>
      <c r="E128" s="181"/>
      <c r="F128" s="181"/>
      <c r="G128" s="181"/>
      <c r="H128" s="181"/>
      <c r="I128" s="181"/>
      <c r="J128" s="181"/>
      <c r="K128" s="181"/>
      <c r="L128" s="181"/>
      <c r="M128" s="181"/>
      <c r="N128" s="181"/>
      <c r="O128" s="181"/>
      <c r="P128" s="181"/>
      <c r="Q128" s="305"/>
    </row>
    <row r="129" spans="1:17" ht="11.25" customHeight="1">
      <c r="A129" s="181"/>
      <c r="B129" s="181"/>
      <c r="C129" s="181"/>
      <c r="D129" s="181"/>
      <c r="E129" s="181"/>
      <c r="F129" s="181"/>
      <c r="G129" s="181"/>
      <c r="H129" s="181"/>
      <c r="I129" s="181"/>
      <c r="J129" s="181"/>
      <c r="K129" s="181"/>
      <c r="L129" s="181"/>
      <c r="M129" s="181"/>
      <c r="N129" s="181"/>
      <c r="O129" s="181"/>
      <c r="P129" s="181"/>
      <c r="Q129" s="305"/>
    </row>
    <row r="130" spans="1:17" ht="11.25" customHeight="1">
      <c r="A130" s="181"/>
      <c r="B130" s="181"/>
      <c r="C130" s="181"/>
      <c r="D130" s="181"/>
      <c r="E130" s="181"/>
      <c r="F130" s="181"/>
      <c r="G130" s="181"/>
      <c r="H130" s="181"/>
      <c r="I130" s="181"/>
      <c r="J130" s="181"/>
      <c r="K130" s="181"/>
      <c r="L130" s="181"/>
      <c r="M130" s="181"/>
      <c r="N130" s="181"/>
      <c r="O130" s="181"/>
      <c r="P130" s="181"/>
      <c r="Q130" s="305"/>
    </row>
    <row r="131" spans="1:17" ht="11.25" customHeight="1">
      <c r="A131" s="181"/>
      <c r="B131" s="181"/>
      <c r="C131" s="181"/>
      <c r="D131" s="181"/>
      <c r="E131" s="181"/>
      <c r="F131" s="181"/>
      <c r="G131" s="181"/>
      <c r="H131" s="181"/>
      <c r="I131" s="181"/>
      <c r="J131" s="181"/>
      <c r="K131" s="181"/>
      <c r="L131" s="181"/>
      <c r="M131" s="181"/>
      <c r="N131" s="181"/>
      <c r="O131" s="181"/>
      <c r="P131" s="181"/>
      <c r="Q131" s="305"/>
    </row>
    <row r="132" spans="1:17" ht="11.25" customHeight="1">
      <c r="A132" s="181"/>
      <c r="B132" s="181"/>
      <c r="C132" s="181"/>
      <c r="D132" s="181"/>
      <c r="E132" s="181"/>
      <c r="F132" s="181"/>
      <c r="G132" s="181"/>
      <c r="H132" s="181"/>
      <c r="I132" s="181"/>
      <c r="J132" s="181"/>
      <c r="K132" s="181"/>
      <c r="L132" s="181"/>
      <c r="M132" s="181"/>
      <c r="N132" s="181"/>
      <c r="O132" s="181"/>
      <c r="P132" s="181"/>
      <c r="Q132" s="305"/>
    </row>
    <row r="133" spans="1:17" ht="11.25" customHeight="1">
      <c r="A133" s="181"/>
      <c r="B133" s="181"/>
      <c r="C133" s="181"/>
      <c r="D133" s="404"/>
      <c r="E133" s="404"/>
      <c r="F133" s="181"/>
      <c r="G133" s="181"/>
      <c r="H133" s="181"/>
      <c r="I133" s="181"/>
      <c r="J133" s="181"/>
      <c r="K133" s="181"/>
      <c r="L133" s="181"/>
      <c r="M133" s="181"/>
      <c r="N133" s="181"/>
      <c r="O133" s="181"/>
      <c r="P133" s="181"/>
      <c r="Q133" s="305"/>
    </row>
    <row r="134" spans="1:17" ht="11.25" customHeight="1">
      <c r="A134" s="181"/>
      <c r="B134" s="405"/>
      <c r="C134" s="405"/>
      <c r="D134" s="406"/>
      <c r="E134" s="406"/>
      <c r="F134" s="181"/>
      <c r="G134" s="181"/>
      <c r="H134" s="181"/>
      <c r="I134" s="181"/>
      <c r="J134" s="181"/>
      <c r="K134" s="181"/>
      <c r="L134" s="181"/>
      <c r="M134" s="181"/>
      <c r="N134" s="181"/>
      <c r="O134" s="181"/>
      <c r="P134" s="181"/>
      <c r="Q134" s="305"/>
    </row>
    <row r="135" spans="1:17" ht="11.25" customHeight="1">
      <c r="A135" s="181"/>
      <c r="B135" s="405"/>
      <c r="C135" s="405"/>
      <c r="D135" s="406"/>
      <c r="E135" s="406"/>
      <c r="F135" s="181"/>
      <c r="G135" s="181"/>
      <c r="H135" s="181"/>
      <c r="I135" s="181"/>
      <c r="J135" s="181"/>
      <c r="K135" s="181"/>
      <c r="L135" s="181"/>
      <c r="M135" s="181"/>
      <c r="N135" s="181"/>
      <c r="O135" s="181"/>
      <c r="P135" s="181"/>
      <c r="Q135" s="305"/>
    </row>
    <row r="136" spans="1:17" ht="11.25" customHeight="1">
      <c r="A136" s="181"/>
      <c r="B136" s="407"/>
      <c r="C136" s="407"/>
      <c r="D136" s="408"/>
      <c r="E136" s="408"/>
      <c r="F136" s="181"/>
      <c r="G136" s="181"/>
      <c r="H136" s="181"/>
      <c r="I136" s="181"/>
      <c r="J136" s="181"/>
      <c r="K136" s="181"/>
      <c r="L136" s="181"/>
      <c r="M136" s="181"/>
      <c r="N136" s="181"/>
      <c r="O136" s="181"/>
      <c r="P136" s="181"/>
      <c r="Q136" s="305"/>
    </row>
    <row r="137" spans="1:17" ht="11.25" customHeight="1">
      <c r="A137" s="181"/>
      <c r="B137" s="181"/>
      <c r="C137" s="361"/>
      <c r="D137" s="181"/>
      <c r="E137" s="181"/>
      <c r="F137" s="181"/>
      <c r="G137" s="181"/>
      <c r="H137" s="181"/>
      <c r="I137" s="181"/>
      <c r="J137" s="181"/>
      <c r="K137" s="181"/>
      <c r="L137" s="181"/>
      <c r="M137" s="181"/>
      <c r="N137" s="181"/>
      <c r="O137" s="181"/>
      <c r="P137" s="181"/>
      <c r="Q137" s="305"/>
    </row>
    <row r="138" spans="1:17" ht="11.25" customHeight="1">
      <c r="A138" s="181"/>
      <c r="B138" s="181"/>
      <c r="C138" s="361"/>
      <c r="D138" s="181"/>
      <c r="E138" s="181"/>
      <c r="F138" s="181"/>
      <c r="G138" s="181"/>
      <c r="H138" s="181"/>
      <c r="I138" s="181"/>
      <c r="J138" s="181"/>
      <c r="K138" s="181"/>
      <c r="L138" s="181"/>
      <c r="M138" s="181"/>
      <c r="N138" s="181"/>
      <c r="O138" s="181"/>
      <c r="P138" s="181"/>
      <c r="Q138" s="305"/>
    </row>
    <row r="139" spans="1:17" ht="11.25" customHeight="1">
      <c r="A139" s="181"/>
      <c r="B139" s="181"/>
      <c r="C139" s="409"/>
      <c r="D139" s="181"/>
      <c r="E139" s="181"/>
      <c r="F139" s="181"/>
      <c r="G139" s="181"/>
      <c r="H139" s="181"/>
      <c r="I139" s="181"/>
      <c r="J139" s="181"/>
      <c r="K139" s="181"/>
      <c r="L139" s="181"/>
      <c r="M139" s="181"/>
      <c r="N139" s="181"/>
      <c r="O139" s="181"/>
      <c r="P139" s="181"/>
      <c r="Q139" s="305"/>
    </row>
    <row r="140" spans="1:17" ht="11.25" customHeight="1">
      <c r="A140" s="181"/>
      <c r="B140" s="181"/>
      <c r="C140" s="225"/>
      <c r="D140" s="181"/>
      <c r="E140" s="181"/>
      <c r="F140" s="181"/>
      <c r="G140" s="181"/>
      <c r="H140" s="181"/>
      <c r="I140" s="181"/>
      <c r="J140" s="181"/>
      <c r="K140" s="181"/>
      <c r="L140" s="181"/>
      <c r="M140" s="181"/>
      <c r="N140" s="181"/>
      <c r="O140" s="181"/>
      <c r="P140" s="181"/>
      <c r="Q140" s="305"/>
    </row>
    <row r="141" spans="1:17" ht="11.25" customHeight="1">
      <c r="A141" s="181"/>
      <c r="B141" s="181"/>
      <c r="C141" s="181"/>
      <c r="D141" s="181"/>
      <c r="E141" s="181"/>
      <c r="F141" s="181"/>
      <c r="G141" s="181"/>
      <c r="H141" s="181"/>
      <c r="I141" s="181"/>
      <c r="J141" s="181"/>
      <c r="K141" s="181"/>
      <c r="L141" s="181"/>
      <c r="M141" s="181"/>
      <c r="N141" s="181"/>
      <c r="O141" s="181"/>
      <c r="P141" s="181"/>
      <c r="Q141" s="305"/>
    </row>
    <row r="142" spans="1:17" ht="11.25" customHeight="1">
      <c r="A142" s="181"/>
      <c r="B142" s="181"/>
      <c r="C142" s="410"/>
      <c r="D142" s="181"/>
      <c r="E142" s="181"/>
      <c r="F142" s="181"/>
      <c r="G142" s="181"/>
      <c r="H142" s="181"/>
      <c r="I142" s="181"/>
      <c r="J142" s="181"/>
      <c r="K142" s="181"/>
      <c r="L142" s="181"/>
      <c r="M142" s="181"/>
      <c r="N142" s="181"/>
      <c r="O142" s="181"/>
      <c r="P142" s="181"/>
      <c r="Q142" s="305"/>
    </row>
    <row r="143" spans="1:17" ht="11.25" customHeight="1">
      <c r="A143" s="181"/>
      <c r="B143" s="181"/>
      <c r="C143" s="410"/>
      <c r="D143" s="181"/>
      <c r="E143" s="181"/>
      <c r="F143" s="181"/>
      <c r="G143" s="181"/>
      <c r="H143" s="181"/>
      <c r="I143" s="181"/>
      <c r="J143" s="181"/>
      <c r="K143" s="181"/>
      <c r="L143" s="181"/>
      <c r="M143" s="181"/>
      <c r="N143" s="181"/>
      <c r="O143" s="181"/>
      <c r="P143" s="181"/>
      <c r="Q143" s="305"/>
    </row>
    <row r="144" spans="1:17" ht="11.25" customHeight="1">
      <c r="A144" s="181"/>
      <c r="B144" s="181"/>
      <c r="C144" s="409"/>
      <c r="D144" s="181"/>
      <c r="E144" s="181"/>
      <c r="F144" s="181"/>
      <c r="G144" s="181"/>
      <c r="H144" s="181"/>
      <c r="I144" s="181"/>
      <c r="J144" s="181"/>
      <c r="K144" s="181"/>
      <c r="L144" s="181"/>
      <c r="M144" s="181"/>
      <c r="N144" s="181"/>
      <c r="O144" s="181"/>
      <c r="P144" s="181"/>
      <c r="Q144" s="305"/>
    </row>
    <row r="145" spans="1:17" ht="11.25" customHeight="1">
      <c r="A145" s="181"/>
      <c r="B145" s="181"/>
      <c r="C145" s="181"/>
      <c r="D145" s="181"/>
      <c r="E145" s="181"/>
      <c r="F145" s="181"/>
      <c r="G145" s="181"/>
      <c r="H145" s="181"/>
      <c r="I145" s="181"/>
      <c r="J145" s="181"/>
      <c r="K145" s="181"/>
      <c r="L145" s="181"/>
      <c r="M145" s="181"/>
      <c r="N145" s="181"/>
      <c r="O145" s="181"/>
      <c r="P145" s="181"/>
      <c r="Q145" s="305"/>
    </row>
    <row r="146" spans="1:17" ht="11.25" customHeight="1">
      <c r="A146" s="181"/>
      <c r="B146" s="181"/>
      <c r="C146" s="181"/>
      <c r="D146" s="181"/>
      <c r="E146" s="181"/>
      <c r="F146" s="181"/>
      <c r="G146" s="181"/>
      <c r="H146" s="181"/>
      <c r="I146" s="181"/>
      <c r="J146" s="181"/>
      <c r="K146" s="181"/>
      <c r="L146" s="181"/>
      <c r="M146" s="181"/>
      <c r="N146" s="181"/>
      <c r="O146" s="181"/>
      <c r="P146" s="181"/>
      <c r="Q146" s="305"/>
    </row>
    <row r="147" spans="1:17" ht="11.25" customHeight="1">
      <c r="A147" s="305"/>
      <c r="B147" s="305"/>
      <c r="C147" s="305"/>
      <c r="D147" s="305"/>
      <c r="E147" s="305"/>
      <c r="F147" s="305"/>
      <c r="G147" s="305"/>
      <c r="H147" s="305"/>
      <c r="I147" s="305"/>
      <c r="J147" s="305"/>
      <c r="K147" s="305"/>
      <c r="L147" s="305"/>
      <c r="M147" s="305"/>
      <c r="N147" s="305"/>
      <c r="O147" s="305"/>
      <c r="P147" s="305"/>
      <c r="Q147" s="305"/>
    </row>
    <row r="148" spans="1:17" ht="11.25" customHeight="1">
      <c r="A148" s="305"/>
      <c r="B148" s="305"/>
      <c r="C148" s="305"/>
      <c r="D148" s="305"/>
      <c r="E148" s="305"/>
      <c r="F148" s="305"/>
      <c r="G148" s="305"/>
      <c r="H148" s="305"/>
      <c r="I148" s="305"/>
      <c r="J148" s="305"/>
      <c r="K148" s="305"/>
      <c r="L148" s="305"/>
      <c r="M148" s="305"/>
      <c r="N148" s="305"/>
      <c r="O148" s="305"/>
      <c r="P148" s="305"/>
      <c r="Q148" s="305"/>
    </row>
    <row r="149" spans="1:17" ht="11.25" customHeight="1">
      <c r="A149" s="305"/>
      <c r="B149" s="305"/>
      <c r="C149" s="305"/>
      <c r="D149" s="305"/>
      <c r="E149" s="305"/>
      <c r="F149" s="305"/>
      <c r="G149" s="305"/>
      <c r="H149" s="305"/>
      <c r="I149" s="305"/>
      <c r="J149" s="305"/>
      <c r="K149" s="305"/>
      <c r="L149" s="305"/>
      <c r="M149" s="305"/>
      <c r="N149" s="305"/>
      <c r="O149" s="305"/>
      <c r="P149" s="305"/>
      <c r="Q149" s="305"/>
    </row>
    <row r="150" spans="1:17" ht="11.25" customHeight="1">
      <c r="A150" s="305"/>
      <c r="B150" s="305"/>
      <c r="C150" s="305"/>
      <c r="D150" s="305"/>
      <c r="E150" s="305"/>
      <c r="F150" s="305"/>
      <c r="G150" s="305"/>
      <c r="H150" s="305"/>
      <c r="I150" s="305"/>
      <c r="J150" s="305"/>
      <c r="K150" s="305"/>
      <c r="L150" s="305"/>
      <c r="M150" s="305"/>
      <c r="N150" s="305"/>
      <c r="O150" s="305"/>
      <c r="P150" s="305"/>
      <c r="Q150" s="305"/>
    </row>
    <row r="151" spans="1:17" ht="11.25" customHeight="1">
      <c r="A151" s="305"/>
      <c r="B151" s="305"/>
      <c r="C151" s="305"/>
      <c r="D151" s="305"/>
      <c r="E151" s="305"/>
      <c r="F151" s="305"/>
      <c r="G151" s="305"/>
      <c r="H151" s="305"/>
      <c r="I151" s="305"/>
      <c r="J151" s="305"/>
      <c r="K151" s="305"/>
      <c r="L151" s="305"/>
      <c r="M151" s="305"/>
      <c r="N151" s="305"/>
      <c r="O151" s="305"/>
      <c r="P151" s="305"/>
      <c r="Q151" s="305"/>
    </row>
    <row r="152" spans="1:17" ht="11.25" customHeight="1">
      <c r="A152" s="305"/>
      <c r="B152" s="305"/>
      <c r="C152" s="305"/>
      <c r="D152" s="305"/>
      <c r="E152" s="305"/>
      <c r="F152" s="305"/>
      <c r="G152" s="305"/>
      <c r="H152" s="305"/>
      <c r="I152" s="305"/>
      <c r="J152" s="305"/>
      <c r="K152" s="305"/>
      <c r="L152" s="305"/>
      <c r="M152" s="305"/>
      <c r="N152" s="305"/>
      <c r="O152" s="305"/>
      <c r="P152" s="305"/>
      <c r="Q152" s="305"/>
    </row>
    <row r="153" spans="1:17" ht="11.25" customHeight="1">
      <c r="A153" s="305"/>
      <c r="B153" s="305"/>
      <c r="C153" s="305"/>
      <c r="D153" s="305"/>
      <c r="E153" s="305"/>
      <c r="F153" s="305"/>
      <c r="G153" s="305"/>
      <c r="H153" s="305"/>
      <c r="I153" s="305"/>
      <c r="J153" s="305"/>
      <c r="K153" s="305"/>
      <c r="L153" s="305"/>
      <c r="M153" s="305"/>
      <c r="N153" s="305"/>
      <c r="O153" s="305"/>
      <c r="P153" s="305"/>
      <c r="Q153" s="305"/>
    </row>
    <row r="154" spans="1:17" ht="11.25" customHeight="1">
      <c r="A154" s="305"/>
      <c r="B154" s="305"/>
      <c r="C154" s="305"/>
      <c r="D154" s="305"/>
      <c r="E154" s="305"/>
      <c r="F154" s="305"/>
      <c r="G154" s="305"/>
      <c r="H154" s="305"/>
      <c r="I154" s="305"/>
      <c r="J154" s="305"/>
      <c r="K154" s="305"/>
      <c r="L154" s="305"/>
      <c r="M154" s="305"/>
      <c r="N154" s="305"/>
      <c r="O154" s="305"/>
      <c r="P154" s="305"/>
      <c r="Q154" s="305"/>
    </row>
    <row r="155" spans="1:17" ht="11.25" customHeight="1">
      <c r="A155" s="305"/>
      <c r="B155" s="305"/>
      <c r="C155" s="305"/>
      <c r="D155" s="305"/>
      <c r="E155" s="305"/>
      <c r="F155" s="305"/>
      <c r="G155" s="305"/>
      <c r="H155" s="305"/>
      <c r="I155" s="305"/>
      <c r="J155" s="305"/>
      <c r="K155" s="305"/>
      <c r="L155" s="305"/>
      <c r="M155" s="305"/>
      <c r="N155" s="305"/>
      <c r="O155" s="305"/>
      <c r="P155" s="305"/>
      <c r="Q155" s="305"/>
    </row>
    <row r="156" spans="1:17" ht="11.25" customHeight="1">
      <c r="A156" s="305"/>
      <c r="B156" s="305"/>
      <c r="C156" s="305"/>
      <c r="D156" s="305"/>
      <c r="E156" s="305"/>
      <c r="F156" s="305"/>
      <c r="G156" s="305"/>
      <c r="H156" s="305"/>
      <c r="I156" s="305"/>
      <c r="J156" s="305"/>
      <c r="K156" s="305"/>
      <c r="L156" s="305"/>
      <c r="M156" s="305"/>
      <c r="N156" s="305"/>
      <c r="O156" s="305"/>
      <c r="P156" s="305"/>
      <c r="Q156" s="305"/>
    </row>
    <row r="157" spans="1:17" ht="11.25" customHeight="1">
      <c r="A157" s="305"/>
      <c r="B157" s="305"/>
      <c r="C157" s="305"/>
      <c r="D157" s="305"/>
      <c r="E157" s="305"/>
      <c r="F157" s="305"/>
      <c r="G157" s="305"/>
      <c r="H157" s="305"/>
      <c r="I157" s="305"/>
      <c r="J157" s="305"/>
      <c r="K157" s="305"/>
      <c r="L157" s="305"/>
      <c r="M157" s="305"/>
      <c r="N157" s="305"/>
      <c r="O157" s="305"/>
      <c r="P157" s="305"/>
      <c r="Q157" s="305"/>
    </row>
    <row r="158" spans="1:17" ht="11.25" customHeight="1">
      <c r="A158" s="305"/>
      <c r="B158" s="305"/>
      <c r="C158" s="305"/>
      <c r="D158" s="305"/>
      <c r="E158" s="305"/>
      <c r="F158" s="305"/>
      <c r="G158" s="305"/>
      <c r="H158" s="305"/>
      <c r="I158" s="305"/>
      <c r="J158" s="305"/>
      <c r="K158" s="305"/>
      <c r="L158" s="305"/>
      <c r="M158" s="305"/>
      <c r="N158" s="305"/>
      <c r="O158" s="305"/>
      <c r="P158" s="305"/>
      <c r="Q158" s="305"/>
    </row>
  </sheetData>
  <sheetProtection password="CC62" sheet="1" selectLockedCells="1"/>
  <mergeCells count="84">
    <mergeCell ref="E50:F50"/>
    <mergeCell ref="E54:F54"/>
    <mergeCell ref="E55:F55"/>
    <mergeCell ref="O76:P76"/>
    <mergeCell ref="K76:L76"/>
    <mergeCell ref="K75:L75"/>
    <mergeCell ref="M75:N75"/>
    <mergeCell ref="O59:P59"/>
    <mergeCell ref="O60:P60"/>
    <mergeCell ref="O61:P61"/>
    <mergeCell ref="H55:I55"/>
    <mergeCell ref="K55:M55"/>
    <mergeCell ref="O39:P39"/>
    <mergeCell ref="B65:C65"/>
    <mergeCell ref="E51:F53"/>
    <mergeCell ref="E48:F48"/>
    <mergeCell ref="F64:F66"/>
    <mergeCell ref="O53:P56"/>
    <mergeCell ref="E56:F56"/>
    <mergeCell ref="J50:N50"/>
    <mergeCell ref="E49:F49"/>
    <mergeCell ref="C23:F23"/>
    <mergeCell ref="O32:P34"/>
    <mergeCell ref="O42:P42"/>
    <mergeCell ref="O36:P37"/>
    <mergeCell ref="N46:O46"/>
    <mergeCell ref="N49:O49"/>
    <mergeCell ref="J47:N47"/>
    <mergeCell ref="H17:N18"/>
    <mergeCell ref="C21:F21"/>
    <mergeCell ref="C22:F22"/>
    <mergeCell ref="J23:P23"/>
    <mergeCell ref="J24:P24"/>
    <mergeCell ref="C19:F19"/>
    <mergeCell ref="Z67:AA67"/>
    <mergeCell ref="O66:P66"/>
    <mergeCell ref="O67:P67"/>
    <mergeCell ref="O64:P64"/>
    <mergeCell ref="O65:P65"/>
    <mergeCell ref="B17:F18"/>
    <mergeCell ref="O25:P26"/>
    <mergeCell ref="O28:P29"/>
    <mergeCell ref="O43:P43"/>
    <mergeCell ref="J22:P22"/>
    <mergeCell ref="B1:E2"/>
    <mergeCell ref="E40:F40"/>
    <mergeCell ref="E44:F44"/>
    <mergeCell ref="E41:F42"/>
    <mergeCell ref="E39:F39"/>
    <mergeCell ref="E37:F37"/>
    <mergeCell ref="E32:F32"/>
    <mergeCell ref="E38:F38"/>
    <mergeCell ref="E27:F27"/>
    <mergeCell ref="E43:F43"/>
    <mergeCell ref="N1:P2"/>
    <mergeCell ref="J19:P19"/>
    <mergeCell ref="J21:P21"/>
    <mergeCell ref="J20:P20"/>
    <mergeCell ref="E31:F31"/>
    <mergeCell ref="E29:F30"/>
    <mergeCell ref="E28:F28"/>
    <mergeCell ref="C20:F20"/>
    <mergeCell ref="H25:L26"/>
    <mergeCell ref="C24:F24"/>
    <mergeCell ref="H108:I108"/>
    <mergeCell ref="H116:I116"/>
    <mergeCell ref="F71:F72"/>
    <mergeCell ref="E47:F47"/>
    <mergeCell ref="E46:F46"/>
    <mergeCell ref="E33:F33"/>
    <mergeCell ref="E34:F34"/>
    <mergeCell ref="E35:F36"/>
    <mergeCell ref="E45:F45"/>
    <mergeCell ref="H64:M64"/>
    <mergeCell ref="H120:I120"/>
    <mergeCell ref="H124:I124"/>
    <mergeCell ref="O45:P45"/>
    <mergeCell ref="O47:P48"/>
    <mergeCell ref="O50:P50"/>
    <mergeCell ref="E25:F26"/>
    <mergeCell ref="K35:M35"/>
    <mergeCell ref="K36:L36"/>
    <mergeCell ref="M44:N44"/>
    <mergeCell ref="O62:P62"/>
  </mergeCells>
  <conditionalFormatting sqref="R111 R107">
    <cfRule type="cellIs" priority="67" dxfId="1" operator="greaterThan" stopIfTrue="1">
      <formula>0</formula>
    </cfRule>
  </conditionalFormatting>
  <conditionalFormatting sqref="D135">
    <cfRule type="expression" priority="66" dxfId="4" stopIfTrue="1">
      <formula>$F$132=0</formula>
    </cfRule>
  </conditionalFormatting>
  <conditionalFormatting sqref="O42:P42 O39">
    <cfRule type="expression" priority="131" dxfId="0" stopIfTrue="1">
      <formula>V38=TRUE</formula>
    </cfRule>
  </conditionalFormatting>
  <conditionalFormatting sqref="O52:P52">
    <cfRule type="expression" priority="143" dxfId="0" stopIfTrue="1">
      <formula>$V$51=TRUE</formula>
    </cfRule>
  </conditionalFormatting>
  <conditionalFormatting sqref="N110:Q110 N106:Q106">
    <cfRule type="cellIs" priority="2" dxfId="1" operator="greaterThan" stopIfTrue="1">
      <formula>0</formula>
    </cfRule>
  </conditionalFormatting>
  <conditionalFormatting sqref="O59:P62">
    <cfRule type="expression" priority="1" dxfId="0" stopIfTrue="1">
      <formula>$V$57=TRUE</formula>
    </cfRule>
  </conditionalFormatting>
  <dataValidations count="6">
    <dataValidation type="date" allowBlank="1" showInputMessage="1" showErrorMessage="1" sqref="E37">
      <formula1>36526</formula1>
      <formula2>219512</formula2>
    </dataValidation>
    <dataValidation type="textLength" allowBlank="1" showInputMessage="1" showErrorMessage="1" sqref="E43:F43">
      <formula1>3</formula1>
      <formula2>3</formula2>
    </dataValidation>
    <dataValidation type="date" allowBlank="1" showInputMessage="1" showErrorMessage="1" sqref="F49">
      <formula1>36526</formula1>
      <formula2>401768</formula2>
    </dataValidation>
    <dataValidation type="date" allowBlank="1" showInputMessage="1" showErrorMessage="1" sqref="E55:F56 E33:F34 E49:E50 E45:F46 E39:F40 F50">
      <formula1>36526</formula1>
      <formula2>55153</formula2>
    </dataValidation>
    <dataValidation type="textLength" allowBlank="1" showInputMessage="1" showErrorMessage="1" sqref="W3">
      <formula1>2</formula1>
      <formula2>3</formula2>
    </dataValidation>
    <dataValidation type="whole" allowBlank="1" showInputMessage="1" showErrorMessage="1" sqref="E44:F44 AE12:AE16 E48:F48">
      <formula1>0</formula1>
      <formula2>100000</formula2>
    </dataValidation>
  </dataValidations>
  <printOptions/>
  <pageMargins left="0.21" right="0" top="0.15748031496062992" bottom="0"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Ark4">
    <tabColor rgb="FFFFFF00"/>
  </sheetPr>
  <dimension ref="A1:CF86"/>
  <sheetViews>
    <sheetView showZeros="0" zoomScalePageLayoutView="0" workbookViewId="0" topLeftCell="A39">
      <selection activeCell="AI67" sqref="AI67"/>
    </sheetView>
  </sheetViews>
  <sheetFormatPr defaultColWidth="9.140625" defaultRowHeight="12.75"/>
  <cols>
    <col min="1" max="1" width="2.28125" style="21" customWidth="1"/>
    <col min="2" max="3" width="2.140625" style="20" customWidth="1"/>
    <col min="4" max="4" width="2.7109375" style="20" customWidth="1"/>
    <col min="5" max="5" width="2.00390625" style="20" customWidth="1"/>
    <col min="6" max="6" width="2.57421875" style="20" customWidth="1"/>
    <col min="7" max="18" width="2.140625" style="20" customWidth="1"/>
    <col min="19" max="19" width="1.421875" style="20" customWidth="1"/>
    <col min="20" max="26" width="2.140625" style="20" customWidth="1"/>
    <col min="27" max="27" width="2.421875" style="20" customWidth="1"/>
    <col min="28" max="45" width="2.140625" style="20" customWidth="1"/>
    <col min="46" max="47" width="9.140625" style="4" hidden="1" customWidth="1"/>
    <col min="48" max="16384" width="9.140625" style="20" customWidth="1"/>
  </cols>
  <sheetData>
    <row r="1" spans="1:45" ht="15.75" customHeight="1">
      <c r="A1" s="77"/>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row>
    <row r="2" spans="1:48" ht="15.75" customHeight="1">
      <c r="A2" s="79"/>
      <c r="B2" s="231" t="s">
        <v>87</v>
      </c>
      <c r="C2" s="80"/>
      <c r="D2" s="80"/>
      <c r="E2" s="80"/>
      <c r="F2" s="81"/>
      <c r="G2" s="81"/>
      <c r="H2" s="81"/>
      <c r="I2" s="81"/>
      <c r="J2" s="81"/>
      <c r="K2" s="82"/>
      <c r="L2" s="83"/>
      <c r="M2" s="81"/>
      <c r="N2" s="78"/>
      <c r="O2" s="78"/>
      <c r="P2" s="84"/>
      <c r="Q2" s="84"/>
      <c r="R2" s="84"/>
      <c r="S2" s="84"/>
      <c r="T2" s="84"/>
      <c r="U2" s="84"/>
      <c r="V2" s="84"/>
      <c r="W2" s="84"/>
      <c r="X2" s="84"/>
      <c r="Y2" s="78"/>
      <c r="Z2" s="78"/>
      <c r="AA2" s="78"/>
      <c r="AB2" s="78"/>
      <c r="AC2" s="78"/>
      <c r="AD2" s="78"/>
      <c r="AE2" s="78"/>
      <c r="AF2" s="78"/>
      <c r="AG2" s="78"/>
      <c r="AH2" s="78"/>
      <c r="AI2" s="78"/>
      <c r="AJ2" s="78"/>
      <c r="AK2" s="78"/>
      <c r="AL2" s="78"/>
      <c r="AM2" s="78"/>
      <c r="AN2" s="78"/>
      <c r="AO2" s="78"/>
      <c r="AP2" s="78"/>
      <c r="AQ2" s="78"/>
      <c r="AR2" s="78"/>
      <c r="AS2" s="78"/>
      <c r="AT2" s="19"/>
      <c r="AU2" s="19"/>
      <c r="AV2" s="2"/>
    </row>
    <row r="3" spans="1:65" ht="15.75" customHeight="1">
      <c r="A3" s="274"/>
      <c r="B3" s="85" t="s">
        <v>152</v>
      </c>
      <c r="C3" s="85"/>
      <c r="D3" s="85"/>
      <c r="E3" s="85"/>
      <c r="F3" s="86"/>
      <c r="G3" s="86"/>
      <c r="H3" s="86"/>
      <c r="I3" s="86"/>
      <c r="J3" s="86"/>
      <c r="K3" s="87"/>
      <c r="L3" s="88"/>
      <c r="M3" s="86"/>
      <c r="N3" s="86"/>
      <c r="O3" s="86"/>
      <c r="P3" s="86"/>
      <c r="Q3" s="85"/>
      <c r="R3" s="85"/>
      <c r="S3" s="78"/>
      <c r="T3" s="78"/>
      <c r="U3" s="89"/>
      <c r="V3" s="78"/>
      <c r="W3" s="90"/>
      <c r="X3" s="85"/>
      <c r="Y3" s="111"/>
      <c r="Z3" s="111"/>
      <c r="AA3" s="111"/>
      <c r="AB3" s="111"/>
      <c r="AC3" s="111"/>
      <c r="AE3" s="465"/>
      <c r="AF3" s="465"/>
      <c r="AG3" s="465"/>
      <c r="AH3" s="465"/>
      <c r="AL3" s="247" t="s">
        <v>112</v>
      </c>
      <c r="AM3" s="175"/>
      <c r="AN3" s="175"/>
      <c r="AO3" s="175"/>
      <c r="AP3" s="175"/>
      <c r="AQ3" s="175"/>
      <c r="AR3" s="175"/>
      <c r="AS3" s="175"/>
      <c r="AT3" s="19"/>
      <c r="AU3" s="19"/>
      <c r="AV3" s="2"/>
      <c r="BH3" s="7"/>
      <c r="BI3" s="7"/>
      <c r="BJ3" s="7"/>
      <c r="BK3" s="7"/>
      <c r="BL3" s="7"/>
      <c r="BM3" s="6"/>
    </row>
    <row r="4" spans="1:65" ht="12" customHeight="1">
      <c r="A4" s="275"/>
      <c r="B4" s="85" t="s">
        <v>153</v>
      </c>
      <c r="C4" s="78"/>
      <c r="D4" s="78"/>
      <c r="E4" s="78"/>
      <c r="F4" s="78"/>
      <c r="G4" s="78"/>
      <c r="H4" s="78"/>
      <c r="I4" s="78"/>
      <c r="J4" s="78"/>
      <c r="K4" s="78"/>
      <c r="L4" s="86"/>
      <c r="M4" s="86"/>
      <c r="N4" s="86"/>
      <c r="P4" s="130"/>
      <c r="Q4" s="78"/>
      <c r="R4" s="130"/>
      <c r="W4" s="86"/>
      <c r="X4" s="86"/>
      <c r="Y4" s="184"/>
      <c r="Z4" s="184"/>
      <c r="AA4" s="184"/>
      <c r="AB4" s="184"/>
      <c r="AC4" s="184"/>
      <c r="AD4" s="466"/>
      <c r="AE4" s="466"/>
      <c r="AF4" s="466"/>
      <c r="AG4" s="466"/>
      <c r="AH4" s="466"/>
      <c r="AL4" s="247" t="s">
        <v>113</v>
      </c>
      <c r="AM4" s="175"/>
      <c r="AN4" s="175"/>
      <c r="AO4" s="175"/>
      <c r="AP4" s="175"/>
      <c r="AQ4" s="175"/>
      <c r="AR4" s="175"/>
      <c r="AS4" s="175"/>
      <c r="AT4" s="19"/>
      <c r="AU4" s="19"/>
      <c r="AV4" s="2"/>
      <c r="AX4" s="85"/>
      <c r="BH4" s="7"/>
      <c r="BI4" s="7"/>
      <c r="BJ4" s="7"/>
      <c r="BK4" s="7"/>
      <c r="BL4" s="7"/>
      <c r="BM4" s="6"/>
    </row>
    <row r="5" spans="1:65" ht="11.25" customHeight="1">
      <c r="A5" s="91"/>
      <c r="B5" s="85" t="s">
        <v>111</v>
      </c>
      <c r="C5" s="85"/>
      <c r="D5" s="85"/>
      <c r="E5" s="85"/>
      <c r="F5" s="86"/>
      <c r="G5" s="86"/>
      <c r="H5" s="86"/>
      <c r="I5" s="86"/>
      <c r="J5" s="86"/>
      <c r="K5" s="87"/>
      <c r="L5" s="88"/>
      <c r="M5" s="86"/>
      <c r="N5" s="86"/>
      <c r="O5" s="86"/>
      <c r="P5" s="78"/>
      <c r="Q5" s="78"/>
      <c r="R5" s="78"/>
      <c r="S5" s="78"/>
      <c r="T5" s="78"/>
      <c r="U5" s="88"/>
      <c r="V5" s="78"/>
      <c r="W5" s="78"/>
      <c r="X5" s="78"/>
      <c r="Y5" s="78"/>
      <c r="Z5" s="78"/>
      <c r="AA5" s="78"/>
      <c r="AB5" s="78"/>
      <c r="AC5" s="78"/>
      <c r="AD5" s="78"/>
      <c r="AE5" s="86"/>
      <c r="AF5" s="86"/>
      <c r="AG5" s="86"/>
      <c r="AH5" s="86"/>
      <c r="AL5" s="89" t="s">
        <v>223</v>
      </c>
      <c r="AM5" s="78"/>
      <c r="AN5" s="78"/>
      <c r="AO5" s="78"/>
      <c r="AP5" s="78"/>
      <c r="AQ5" s="78"/>
      <c r="AR5" s="78"/>
      <c r="AS5" s="78"/>
      <c r="AT5" s="19"/>
      <c r="AU5" s="19"/>
      <c r="AV5" s="2"/>
      <c r="AW5" s="85"/>
      <c r="BH5" s="7"/>
      <c r="BI5" s="7"/>
      <c r="BJ5" s="7"/>
      <c r="BK5" s="7"/>
      <c r="BL5" s="7"/>
      <c r="BM5" s="6"/>
    </row>
    <row r="6" spans="1:65" ht="12" customHeight="1">
      <c r="A6" s="77"/>
      <c r="B6" s="85" t="s">
        <v>110</v>
      </c>
      <c r="C6" s="85"/>
      <c r="D6" s="85"/>
      <c r="E6" s="85"/>
      <c r="F6" s="85"/>
      <c r="G6" s="85"/>
      <c r="H6" s="85"/>
      <c r="I6" s="85"/>
      <c r="J6" s="78"/>
      <c r="K6" s="87"/>
      <c r="L6" s="88"/>
      <c r="M6" s="86"/>
      <c r="N6" s="86"/>
      <c r="O6" s="86"/>
      <c r="P6" s="78"/>
      <c r="Q6" s="92"/>
      <c r="R6" s="92"/>
      <c r="S6" s="78"/>
      <c r="T6" s="78"/>
      <c r="U6" s="86"/>
      <c r="V6" s="86"/>
      <c r="W6" s="92"/>
      <c r="X6" s="92"/>
      <c r="Y6" s="93"/>
      <c r="Z6" s="93"/>
      <c r="AA6" s="92"/>
      <c r="AB6" s="92"/>
      <c r="AC6" s="92"/>
      <c r="AD6" s="86"/>
      <c r="AE6" s="86"/>
      <c r="AF6" s="86"/>
      <c r="AG6" s="78"/>
      <c r="AH6" s="86"/>
      <c r="AL6" s="88" t="s">
        <v>224</v>
      </c>
      <c r="AM6" s="78"/>
      <c r="AN6" s="78"/>
      <c r="AO6" s="78"/>
      <c r="AP6" s="78"/>
      <c r="AQ6" s="78"/>
      <c r="AR6" s="78"/>
      <c r="AS6" s="78"/>
      <c r="AT6" s="19"/>
      <c r="AU6" s="19"/>
      <c r="AV6" s="2"/>
      <c r="AW6" s="85"/>
      <c r="BH6" s="9"/>
      <c r="BI6" s="9"/>
      <c r="BJ6" s="9"/>
      <c r="BK6" s="9"/>
      <c r="BL6" s="9"/>
      <c r="BM6" s="6"/>
    </row>
    <row r="7" spans="1:65" ht="12" customHeight="1">
      <c r="A7" s="77"/>
      <c r="B7" s="85"/>
      <c r="C7" s="85"/>
      <c r="D7" s="85"/>
      <c r="E7" s="85"/>
      <c r="F7" s="85"/>
      <c r="G7" s="85"/>
      <c r="H7" s="85"/>
      <c r="I7" s="85"/>
      <c r="J7" s="78"/>
      <c r="K7" s="87"/>
      <c r="L7" s="88"/>
      <c r="M7" s="86"/>
      <c r="N7" s="86"/>
      <c r="O7" s="86"/>
      <c r="P7" s="78"/>
      <c r="Q7" s="92"/>
      <c r="R7" s="92"/>
      <c r="S7" s="92"/>
      <c r="T7" s="92"/>
      <c r="U7" s="92"/>
      <c r="V7" s="92"/>
      <c r="W7" s="93"/>
      <c r="X7" s="93"/>
      <c r="Y7" s="92"/>
      <c r="Z7" s="93"/>
      <c r="AA7" s="93"/>
      <c r="AB7" s="92"/>
      <c r="AC7" s="92"/>
      <c r="AD7" s="86"/>
      <c r="AE7" s="86"/>
      <c r="AF7" s="86"/>
      <c r="AG7" s="78"/>
      <c r="AH7" s="86"/>
      <c r="AL7" s="232" t="s">
        <v>114</v>
      </c>
      <c r="AM7" s="78"/>
      <c r="AN7" s="78"/>
      <c r="AO7" s="78"/>
      <c r="AP7" s="86"/>
      <c r="AQ7" s="86"/>
      <c r="AR7" s="86"/>
      <c r="AS7" s="86"/>
      <c r="AT7" s="19"/>
      <c r="AU7" s="19"/>
      <c r="AV7" s="2"/>
      <c r="BH7" s="9"/>
      <c r="BI7" s="9"/>
      <c r="BJ7" s="9"/>
      <c r="BK7" s="9"/>
      <c r="BL7" s="9"/>
      <c r="BM7" s="6"/>
    </row>
    <row r="8" spans="1:65" ht="4.5" customHeight="1">
      <c r="A8" s="95"/>
      <c r="B8" s="96"/>
      <c r="C8" s="96"/>
      <c r="D8" s="96"/>
      <c r="E8" s="96"/>
      <c r="F8" s="96"/>
      <c r="G8" s="96"/>
      <c r="H8" s="96"/>
      <c r="I8" s="96"/>
      <c r="J8" s="96"/>
      <c r="K8" s="96"/>
      <c r="L8" s="96"/>
      <c r="M8" s="97"/>
      <c r="N8" s="96"/>
      <c r="O8" s="96"/>
      <c r="P8" s="96"/>
      <c r="Q8" s="92"/>
      <c r="R8" s="92"/>
      <c r="S8" s="92"/>
      <c r="T8" s="92"/>
      <c r="U8" s="92"/>
      <c r="V8" s="92"/>
      <c r="W8" s="92"/>
      <c r="X8" s="92"/>
      <c r="Y8" s="92"/>
      <c r="Z8" s="92"/>
      <c r="AA8" s="92"/>
      <c r="AB8" s="92"/>
      <c r="AC8" s="92"/>
      <c r="AD8" s="96"/>
      <c r="AE8" s="96"/>
      <c r="AF8" s="96"/>
      <c r="AG8" s="78"/>
      <c r="AH8" s="96"/>
      <c r="AI8" s="96"/>
      <c r="AJ8" s="97"/>
      <c r="AK8" s="96"/>
      <c r="AL8" s="96"/>
      <c r="AM8" s="96"/>
      <c r="AN8" s="96"/>
      <c r="AO8" s="96"/>
      <c r="AP8" s="96"/>
      <c r="AQ8" s="96"/>
      <c r="AR8" s="96"/>
      <c r="AS8" s="96"/>
      <c r="AT8" s="19"/>
      <c r="AU8" s="19"/>
      <c r="AV8" s="2"/>
      <c r="BH8" s="9"/>
      <c r="BI8" s="9"/>
      <c r="BJ8" s="9"/>
      <c r="BK8" s="9"/>
      <c r="BL8" s="9"/>
      <c r="BM8" s="6"/>
    </row>
    <row r="9" spans="1:48" ht="12.75" customHeight="1">
      <c r="A9" s="77"/>
      <c r="B9" s="98" t="s">
        <v>9</v>
      </c>
      <c r="C9" s="98"/>
      <c r="D9" s="98"/>
      <c r="E9" s="98"/>
      <c r="F9" s="98"/>
      <c r="G9" s="140"/>
      <c r="H9" s="92"/>
      <c r="I9" s="92"/>
      <c r="J9" s="92"/>
      <c r="K9" s="92"/>
      <c r="L9" s="92"/>
      <c r="M9" s="92"/>
      <c r="N9" s="92"/>
      <c r="O9" s="78"/>
      <c r="P9" s="78"/>
      <c r="Q9" s="86"/>
      <c r="R9" s="86"/>
      <c r="S9" s="86"/>
      <c r="T9" s="86"/>
      <c r="U9" s="86"/>
      <c r="V9" s="86"/>
      <c r="W9" s="86"/>
      <c r="X9" s="86"/>
      <c r="Y9" s="86"/>
      <c r="Z9" s="86"/>
      <c r="AA9" s="86"/>
      <c r="AB9" s="78"/>
      <c r="AC9" s="78"/>
      <c r="AD9" s="78"/>
      <c r="AE9" s="118"/>
      <c r="AF9" s="118"/>
      <c r="AG9" s="118"/>
      <c r="AH9" s="118"/>
      <c r="AI9" s="118"/>
      <c r="AJ9" s="118"/>
      <c r="AK9" s="118"/>
      <c r="AL9" s="118"/>
      <c r="AM9" s="118"/>
      <c r="AN9" s="167"/>
      <c r="AO9" s="167"/>
      <c r="AP9" s="167"/>
      <c r="AQ9" s="167"/>
      <c r="AR9" s="167"/>
      <c r="AS9" s="167"/>
      <c r="AT9" s="19"/>
      <c r="AU9" s="19"/>
      <c r="AV9" s="2"/>
    </row>
    <row r="10" spans="1:55" ht="12.75" customHeight="1">
      <c r="A10" s="99"/>
      <c r="B10" s="100" t="s">
        <v>138</v>
      </c>
      <c r="C10" s="101"/>
      <c r="D10" s="101"/>
      <c r="E10" s="101"/>
      <c r="F10" s="101"/>
      <c r="G10" s="234"/>
      <c r="H10" s="101"/>
      <c r="I10" s="101"/>
      <c r="J10" s="101"/>
      <c r="K10" s="101"/>
      <c r="L10" s="101"/>
      <c r="M10" s="101"/>
      <c r="N10" s="101"/>
      <c r="O10" s="102"/>
      <c r="P10" s="102"/>
      <c r="Q10" s="102"/>
      <c r="R10" s="102"/>
      <c r="S10" s="104"/>
      <c r="T10" s="103"/>
      <c r="U10" s="104"/>
      <c r="V10" s="104"/>
      <c r="W10" s="104"/>
      <c r="X10" s="104"/>
      <c r="Y10" s="104"/>
      <c r="Z10" s="104"/>
      <c r="AA10" s="104"/>
      <c r="AB10" s="104"/>
      <c r="AC10" s="104"/>
      <c r="AD10" s="104"/>
      <c r="AE10" s="216"/>
      <c r="AF10" s="216"/>
      <c r="AG10" s="171"/>
      <c r="AH10" s="254"/>
      <c r="AI10" s="22"/>
      <c r="AJ10" s="254"/>
      <c r="AK10" s="103"/>
      <c r="AL10" s="101"/>
      <c r="AM10" s="102"/>
      <c r="AN10" s="101"/>
      <c r="AP10" s="127"/>
      <c r="AQ10" s="127"/>
      <c r="AR10" s="127"/>
      <c r="AS10" s="127"/>
      <c r="AU10" s="19"/>
      <c r="AV10" s="18"/>
      <c r="AW10" s="18"/>
      <c r="AX10" s="18"/>
      <c r="AY10" s="18"/>
      <c r="AZ10" s="18"/>
      <c r="BA10" s="18"/>
      <c r="BB10" s="18"/>
      <c r="BC10" s="18"/>
    </row>
    <row r="11" spans="1:55" ht="12.75" customHeight="1">
      <c r="A11" s="106"/>
      <c r="B11" s="204" t="str">
        <f>CONCATENATE('Service form'!C19,",  ",'Service form'!C20,",  ",'Service form'!C21," ",'Service form'!C22,",  ",'Service form'!C23)</f>
        <v>,  ,   ,  </v>
      </c>
      <c r="C11" s="253"/>
      <c r="D11" s="253"/>
      <c r="E11" s="253"/>
      <c r="F11" s="253"/>
      <c r="G11" s="253"/>
      <c r="H11" s="253"/>
      <c r="I11" s="253"/>
      <c r="J11" s="253"/>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11"/>
      <c r="AI11" s="183"/>
      <c r="AJ11" s="205"/>
      <c r="AK11" s="205"/>
      <c r="AL11" s="205"/>
      <c r="AM11" s="205"/>
      <c r="AN11" s="205"/>
      <c r="AO11" s="183"/>
      <c r="AP11" s="205"/>
      <c r="AQ11" s="205"/>
      <c r="AR11" s="205"/>
      <c r="AS11" s="205"/>
      <c r="AT11" s="50"/>
      <c r="AU11" s="19"/>
      <c r="AV11" s="62"/>
      <c r="AW11" s="62"/>
      <c r="AX11" s="62"/>
      <c r="AY11" s="62"/>
      <c r="AZ11" s="62"/>
      <c r="BA11" s="62"/>
      <c r="BB11" s="62"/>
      <c r="BC11" s="62"/>
    </row>
    <row r="12" spans="1:49" ht="12.75">
      <c r="A12" s="108"/>
      <c r="B12" s="233" t="s">
        <v>25</v>
      </c>
      <c r="J12" s="100" t="s">
        <v>26</v>
      </c>
      <c r="L12" s="101"/>
      <c r="M12" s="101"/>
      <c r="N12" s="101"/>
      <c r="O12" s="101"/>
      <c r="P12" s="101"/>
      <c r="Q12" s="101"/>
      <c r="R12" s="103"/>
      <c r="S12" s="100" t="s">
        <v>115</v>
      </c>
      <c r="T12" s="102"/>
      <c r="U12" s="102"/>
      <c r="V12" s="102"/>
      <c r="W12" s="102"/>
      <c r="X12" s="102"/>
      <c r="Y12" s="101"/>
      <c r="Z12" s="103"/>
      <c r="AA12" s="101"/>
      <c r="AB12" s="22"/>
      <c r="AG12" s="241"/>
      <c r="AH12" s="112" t="s">
        <v>124</v>
      </c>
      <c r="AN12" s="217">
        <f>'Service form'!E43</f>
        <v>0</v>
      </c>
      <c r="AP12" s="111"/>
      <c r="AS12" s="208"/>
      <c r="AT12" s="209"/>
      <c r="AU12" s="209"/>
      <c r="AV12" s="208"/>
      <c r="AW12" s="208"/>
    </row>
    <row r="13" spans="1:49" ht="12.75" customHeight="1">
      <c r="A13" s="109"/>
      <c r="B13" s="474">
        <f>'Service form'!E27</f>
        <v>0</v>
      </c>
      <c r="C13" s="475"/>
      <c r="D13" s="475"/>
      <c r="E13" s="475"/>
      <c r="F13" s="475"/>
      <c r="G13" s="475"/>
      <c r="H13" s="475"/>
      <c r="I13" s="475"/>
      <c r="J13" s="253">
        <f>'Service form'!E28</f>
        <v>0</v>
      </c>
      <c r="K13" s="230"/>
      <c r="L13" s="230"/>
      <c r="M13" s="230"/>
      <c r="N13" s="230"/>
      <c r="O13" s="230"/>
      <c r="P13" s="230"/>
      <c r="Q13" s="230"/>
      <c r="R13" s="230"/>
      <c r="S13" s="253">
        <f>'Service form'!C24</f>
        <v>0</v>
      </c>
      <c r="T13" s="205"/>
      <c r="U13" s="205"/>
      <c r="V13" s="205"/>
      <c r="W13" s="205"/>
      <c r="X13" s="205"/>
      <c r="Y13" s="205"/>
      <c r="Z13" s="205"/>
      <c r="AA13" s="205"/>
      <c r="AB13" s="183"/>
      <c r="AC13" s="183"/>
      <c r="AD13" s="183"/>
      <c r="AE13" s="183"/>
      <c r="AF13" s="183"/>
      <c r="AG13" s="183"/>
      <c r="AH13" s="121" t="s">
        <v>125</v>
      </c>
      <c r="AI13" s="183"/>
      <c r="AJ13" s="183"/>
      <c r="AK13" s="183"/>
      <c r="AL13" s="183"/>
      <c r="AM13" s="183"/>
      <c r="AN13" s="485">
        <f>IF('Service form'!E48&gt;0,'Service form'!E48,'Service form'!E44)</f>
        <v>0</v>
      </c>
      <c r="AO13" s="485"/>
      <c r="AP13" s="485"/>
      <c r="AQ13" s="485"/>
      <c r="AR13" s="485"/>
      <c r="AS13" s="485"/>
      <c r="AT13" s="212"/>
      <c r="AU13" s="212"/>
      <c r="AW13" s="210"/>
    </row>
    <row r="14" spans="1:48" ht="12.75" customHeight="1">
      <c r="A14" s="110"/>
      <c r="B14" s="100" t="s">
        <v>141</v>
      </c>
      <c r="C14" s="112"/>
      <c r="D14" s="112"/>
      <c r="E14" s="112"/>
      <c r="F14" s="112"/>
      <c r="G14" s="112"/>
      <c r="H14" s="112"/>
      <c r="I14" s="112"/>
      <c r="J14" s="112"/>
      <c r="K14" s="112"/>
      <c r="L14" s="112"/>
      <c r="M14" s="78"/>
      <c r="N14" s="78"/>
      <c r="O14" s="111"/>
      <c r="P14" s="111"/>
      <c r="Q14" s="78"/>
      <c r="R14" s="152"/>
      <c r="S14" s="112" t="s">
        <v>123</v>
      </c>
      <c r="T14" s="133"/>
      <c r="U14" s="133"/>
      <c r="V14" s="133"/>
      <c r="W14" s="78"/>
      <c r="Y14" s="467">
        <f>'Service form'!E33</f>
        <v>0</v>
      </c>
      <c r="Z14" s="467"/>
      <c r="AA14" s="467"/>
      <c r="AB14" s="467"/>
      <c r="AC14" s="467"/>
      <c r="AD14" s="101"/>
      <c r="AE14" s="10" t="s">
        <v>127</v>
      </c>
      <c r="AF14" s="125"/>
      <c r="AG14" s="126"/>
      <c r="AH14" s="112" t="s">
        <v>159</v>
      </c>
      <c r="AJ14" s="114"/>
      <c r="AK14" s="114"/>
      <c r="AL14" s="114"/>
      <c r="AM14" s="115"/>
      <c r="AN14" s="115"/>
      <c r="AO14" s="115"/>
      <c r="AP14" s="115"/>
      <c r="AQ14" s="115"/>
      <c r="AR14" s="114"/>
      <c r="AS14" s="114"/>
      <c r="AT14" s="23"/>
      <c r="AU14" s="23"/>
      <c r="AV14" s="71"/>
    </row>
    <row r="15" spans="1:50" ht="12.75" customHeight="1">
      <c r="A15" s="110"/>
      <c r="B15" s="259" t="str">
        <f>IF(OR(E23&gt;0,J23&gt;0)," than 13 weeks   (since"," than 26 weeks   (since")</f>
        <v> than 26 weeks   (since</v>
      </c>
      <c r="C15" s="320"/>
      <c r="D15" s="321"/>
      <c r="E15" s="260"/>
      <c r="F15" s="321"/>
      <c r="G15" s="321"/>
      <c r="H15" s="471">
        <f>'Service form'!K35</f>
      </c>
      <c r="I15" s="471"/>
      <c r="J15" s="471"/>
      <c r="K15" s="471"/>
      <c r="L15" s="472"/>
      <c r="M15" s="218">
        <f>IF('Service form'!V36=TRUE,"x","")</f>
      </c>
      <c r="N15" s="120" t="s">
        <v>42</v>
      </c>
      <c r="O15" s="118"/>
      <c r="P15" s="218">
        <f>IF('Service form'!W36=TRUE,"x","")</f>
      </c>
      <c r="Q15" s="120" t="s">
        <v>10</v>
      </c>
      <c r="S15" s="117" t="s">
        <v>126</v>
      </c>
      <c r="T15" s="262"/>
      <c r="U15" s="262"/>
      <c r="V15" s="262"/>
      <c r="W15" s="262"/>
      <c r="X15" s="263"/>
      <c r="Y15" s="468">
        <f>'Service form'!E34</f>
        <v>0</v>
      </c>
      <c r="Z15" s="468"/>
      <c r="AA15" s="468"/>
      <c r="AB15" s="468"/>
      <c r="AC15" s="468"/>
      <c r="AD15" s="261"/>
      <c r="AE15" s="469">
        <f>'Service form'!K36</f>
      </c>
      <c r="AF15" s="469"/>
      <c r="AG15" s="469"/>
      <c r="AH15" s="117" t="s">
        <v>27</v>
      </c>
      <c r="AI15" s="183"/>
      <c r="AJ15" s="118"/>
      <c r="AK15" s="122"/>
      <c r="AL15" s="123"/>
      <c r="AM15" s="123"/>
      <c r="AN15" s="218">
        <f>IF('Service form'!E54&gt;0.1,"x","")</f>
      </c>
      <c r="AO15" s="120" t="s">
        <v>42</v>
      </c>
      <c r="AP15" s="123"/>
      <c r="AQ15" s="218" t="str">
        <f>IF('Service form'!E54=0,"x","")</f>
        <v>x</v>
      </c>
      <c r="AR15" s="120" t="s">
        <v>10</v>
      </c>
      <c r="AS15" s="120"/>
      <c r="AT15" s="119" t="e">
        <f>IF(#REF!="ja","x",IF(#REF!="j","x",""))</f>
        <v>#REF!</v>
      </c>
      <c r="AU15" s="120" t="s">
        <v>0</v>
      </c>
      <c r="AV15" s="78"/>
      <c r="AW15" s="203"/>
      <c r="AX15" s="111"/>
    </row>
    <row r="16" spans="1:84" ht="12.75" customHeight="1">
      <c r="A16" s="240"/>
      <c r="B16" s="100" t="s">
        <v>154</v>
      </c>
      <c r="C16" s="101"/>
      <c r="D16" s="101"/>
      <c r="E16" s="101"/>
      <c r="F16" s="101"/>
      <c r="G16" s="101"/>
      <c r="H16" s="101"/>
      <c r="I16" s="101"/>
      <c r="J16" s="101"/>
      <c r="K16" s="101"/>
      <c r="L16" s="101"/>
      <c r="M16" s="103"/>
      <c r="N16" s="103"/>
      <c r="O16" s="101"/>
      <c r="P16" s="101"/>
      <c r="Q16" s="103"/>
      <c r="R16" s="277"/>
      <c r="S16" s="100" t="s">
        <v>167</v>
      </c>
      <c r="T16" s="22"/>
      <c r="U16" s="22"/>
      <c r="V16" s="22"/>
      <c r="W16" s="22"/>
      <c r="X16" s="182"/>
      <c r="Y16" s="182"/>
      <c r="Z16" s="182"/>
      <c r="AA16" s="125"/>
      <c r="AB16" s="125"/>
      <c r="AC16" s="125"/>
      <c r="AD16" s="125"/>
      <c r="AE16" s="125"/>
      <c r="AF16" s="125"/>
      <c r="AG16" s="126"/>
      <c r="AH16" s="112" t="s">
        <v>119</v>
      </c>
      <c r="AJ16" s="127"/>
      <c r="AK16" s="127"/>
      <c r="AL16" s="127"/>
      <c r="AM16" s="127"/>
      <c r="AN16" s="127"/>
      <c r="AO16" s="127"/>
      <c r="AP16" s="78"/>
      <c r="AQ16" s="78"/>
      <c r="AR16" s="78"/>
      <c r="AS16" s="78"/>
      <c r="AT16" s="51"/>
      <c r="AU16" s="51"/>
      <c r="CF16" s="10"/>
    </row>
    <row r="17" spans="1:84" ht="12.75" customHeight="1">
      <c r="A17" s="276"/>
      <c r="B17" s="116" t="s">
        <v>157</v>
      </c>
      <c r="C17" s="183"/>
      <c r="D17" s="183"/>
      <c r="E17" s="206"/>
      <c r="F17" s="120"/>
      <c r="G17" s="118"/>
      <c r="H17" s="206"/>
      <c r="I17" s="120"/>
      <c r="J17" s="183"/>
      <c r="K17" s="120"/>
      <c r="L17" s="183"/>
      <c r="M17" s="218">
        <f>IF('Service form'!V41=TRUE,"x","")</f>
      </c>
      <c r="N17" s="120" t="s">
        <v>42</v>
      </c>
      <c r="O17" s="118"/>
      <c r="P17" s="218">
        <f>IF('Service form'!W41=TRUE,"x","")</f>
      </c>
      <c r="Q17" s="120" t="s">
        <v>10</v>
      </c>
      <c r="R17" s="278"/>
      <c r="S17" s="117" t="s">
        <v>155</v>
      </c>
      <c r="T17" s="118"/>
      <c r="U17" s="206"/>
      <c r="V17" s="120"/>
      <c r="W17" s="183"/>
      <c r="X17" s="177"/>
      <c r="Y17" s="468">
        <f>'Service form'!O42</f>
        <v>0</v>
      </c>
      <c r="Z17" s="468"/>
      <c r="AA17" s="468"/>
      <c r="AB17" s="468"/>
      <c r="AC17" s="468"/>
      <c r="AD17" s="177"/>
      <c r="AE17" s="177"/>
      <c r="AF17" s="177"/>
      <c r="AG17" s="177"/>
      <c r="AH17" s="117" t="s">
        <v>158</v>
      </c>
      <c r="AI17" s="183"/>
      <c r="AJ17" s="118"/>
      <c r="AK17" s="118"/>
      <c r="AL17" s="118"/>
      <c r="AM17" s="118"/>
      <c r="AN17" s="218">
        <f>IF('Service form'!V30=TRUE,"x","")</f>
      </c>
      <c r="AO17" s="120" t="s">
        <v>42</v>
      </c>
      <c r="AP17" s="118"/>
      <c r="AQ17" s="218">
        <f>IF('Service form'!W30=TRUE,"x","")</f>
      </c>
      <c r="AR17" s="120" t="s">
        <v>10</v>
      </c>
      <c r="AS17" s="118"/>
      <c r="AT17" s="51"/>
      <c r="AU17" s="51"/>
      <c r="CF17" s="4"/>
    </row>
    <row r="18" spans="1:48" ht="12.75" customHeight="1">
      <c r="A18" s="110"/>
      <c r="B18" s="112" t="s">
        <v>120</v>
      </c>
      <c r="C18" s="111"/>
      <c r="D18" s="111"/>
      <c r="E18" s="111"/>
      <c r="F18" s="111"/>
      <c r="G18" s="111"/>
      <c r="H18" s="111"/>
      <c r="I18" s="111"/>
      <c r="J18" s="112" t="s">
        <v>28</v>
      </c>
      <c r="L18" s="78"/>
      <c r="N18" s="111"/>
      <c r="O18" s="111"/>
      <c r="P18" s="111"/>
      <c r="Q18" s="111"/>
      <c r="R18" s="152"/>
      <c r="S18" s="112" t="s">
        <v>29</v>
      </c>
      <c r="T18" s="78"/>
      <c r="U18" s="78"/>
      <c r="V18" s="78"/>
      <c r="Y18" s="111"/>
      <c r="Z18" s="78"/>
      <c r="AA18" s="111"/>
      <c r="AB18" s="111"/>
      <c r="AC18" s="111"/>
      <c r="AD18" s="111"/>
      <c r="AE18" s="111"/>
      <c r="AF18" s="78"/>
      <c r="AG18" s="152"/>
      <c r="AH18" s="112" t="s">
        <v>171</v>
      </c>
      <c r="AJ18" s="78"/>
      <c r="AK18" s="78"/>
      <c r="AL18" s="78"/>
      <c r="AM18" s="78"/>
      <c r="AN18" s="78"/>
      <c r="AO18" s="78"/>
      <c r="AP18" s="78"/>
      <c r="AQ18" s="78"/>
      <c r="AR18" s="78"/>
      <c r="AS18" s="78"/>
      <c r="AT18" s="22"/>
      <c r="AU18" s="22"/>
      <c r="AV18" s="40"/>
    </row>
    <row r="19" spans="1:48" ht="12.75" customHeight="1">
      <c r="A19" s="110"/>
      <c r="B19" s="204">
        <f>'Service form'!E31</f>
        <v>0</v>
      </c>
      <c r="C19" s="205"/>
      <c r="D19" s="205"/>
      <c r="E19" s="205"/>
      <c r="F19" s="205"/>
      <c r="G19" s="205"/>
      <c r="H19" s="205"/>
      <c r="I19" s="205"/>
      <c r="J19" s="253">
        <f>'Service form'!E32</f>
        <v>0</v>
      </c>
      <c r="K19" s="183"/>
      <c r="L19" s="129"/>
      <c r="M19" s="129"/>
      <c r="N19" s="129"/>
      <c r="O19" s="129"/>
      <c r="P19" s="129"/>
      <c r="Q19" s="129"/>
      <c r="R19" s="129"/>
      <c r="S19" s="117" t="s">
        <v>30</v>
      </c>
      <c r="T19" s="129"/>
      <c r="U19" s="129"/>
      <c r="V19" s="129"/>
      <c r="W19" s="183"/>
      <c r="X19" s="117"/>
      <c r="Y19" s="222"/>
      <c r="Z19" s="118"/>
      <c r="AA19" s="117"/>
      <c r="AB19" s="218">
        <f>IF('Service form'!V27=TRUE,"x","")</f>
      </c>
      <c r="AC19" s="120" t="s">
        <v>42</v>
      </c>
      <c r="AD19" s="120"/>
      <c r="AE19" s="218">
        <f>IF('Service form'!W27=TRUE,"x","")</f>
      </c>
      <c r="AF19" s="120" t="s">
        <v>121</v>
      </c>
      <c r="AG19" s="118"/>
      <c r="AH19" s="117" t="s">
        <v>172</v>
      </c>
      <c r="AI19" s="183"/>
      <c r="AJ19" s="118"/>
      <c r="AK19" s="118"/>
      <c r="AL19" s="118"/>
      <c r="AM19" s="118"/>
      <c r="AN19" s="218">
        <f>IF('Service form'!V38=TRUE,"x","")</f>
      </c>
      <c r="AO19" s="120" t="s">
        <v>42</v>
      </c>
      <c r="AP19" s="118"/>
      <c r="AQ19" s="218">
        <f>IF('Service form'!W38=TRUE,"x","")</f>
      </c>
      <c r="AR19" s="120" t="s">
        <v>10</v>
      </c>
      <c r="AS19" s="118"/>
      <c r="AT19" s="63" t="e">
        <f>IF(#REF!="ja","x",IF(#REF!="j","x",""))</f>
        <v>#REF!</v>
      </c>
      <c r="AU19" s="15" t="s">
        <v>1</v>
      </c>
      <c r="AV19" s="40"/>
    </row>
    <row r="20" spans="1:50" ht="12.75" customHeight="1">
      <c r="A20" s="240"/>
      <c r="B20" s="100" t="s">
        <v>140</v>
      </c>
      <c r="C20" s="131"/>
      <c r="D20" s="131"/>
      <c r="E20" s="131"/>
      <c r="F20" s="131"/>
      <c r="G20" s="131"/>
      <c r="H20" s="132"/>
      <c r="I20" s="132"/>
      <c r="J20" s="100" t="s">
        <v>122</v>
      </c>
      <c r="L20" s="132"/>
      <c r="N20" s="132"/>
      <c r="O20" s="132"/>
      <c r="P20" s="132"/>
      <c r="Q20" s="132"/>
      <c r="R20" s="279"/>
      <c r="S20" s="100" t="s">
        <v>156</v>
      </c>
      <c r="T20" s="102"/>
      <c r="U20" s="102"/>
      <c r="V20" s="102"/>
      <c r="W20" s="102"/>
      <c r="X20" s="101"/>
      <c r="Y20" s="103"/>
      <c r="Z20" s="101"/>
      <c r="AA20" s="101"/>
      <c r="AB20" s="101"/>
      <c r="AD20" s="111"/>
      <c r="AE20" s="111"/>
      <c r="AF20" s="111"/>
      <c r="AG20" s="215"/>
      <c r="AH20" s="100" t="s">
        <v>31</v>
      </c>
      <c r="AJ20" s="101"/>
      <c r="AK20" s="101"/>
      <c r="AL20" s="101"/>
      <c r="AM20" s="101"/>
      <c r="AN20" s="101"/>
      <c r="AO20" s="101"/>
      <c r="AP20" s="101"/>
      <c r="AQ20" s="101"/>
      <c r="AR20" s="132"/>
      <c r="AS20" s="103"/>
      <c r="AT20" s="16"/>
      <c r="AU20" s="16"/>
      <c r="AV20" s="10"/>
      <c r="AW20" s="10"/>
      <c r="AX20" s="10"/>
    </row>
    <row r="21" spans="1:48" ht="12.75" customHeight="1">
      <c r="A21" s="106"/>
      <c r="B21" s="264" t="s">
        <v>139</v>
      </c>
      <c r="C21" s="251"/>
      <c r="D21" s="183"/>
      <c r="E21" s="470">
        <f>'Service form'!E37</f>
        <v>0</v>
      </c>
      <c r="F21" s="470"/>
      <c r="G21" s="470"/>
      <c r="H21" s="470"/>
      <c r="I21" s="470"/>
      <c r="J21" s="213">
        <f>'Service form'!E38</f>
        <v>0</v>
      </c>
      <c r="K21" s="183"/>
      <c r="L21" s="213"/>
      <c r="M21" s="213"/>
      <c r="N21" s="213"/>
      <c r="O21" s="213"/>
      <c r="P21" s="213"/>
      <c r="Q21" s="213"/>
      <c r="R21" s="280"/>
      <c r="S21" s="117" t="s">
        <v>168</v>
      </c>
      <c r="T21" s="205"/>
      <c r="U21" s="205"/>
      <c r="V21" s="205"/>
      <c r="W21" s="205"/>
      <c r="X21" s="205"/>
      <c r="Y21" s="205"/>
      <c r="Z21" s="205"/>
      <c r="AA21" s="205"/>
      <c r="AB21" s="218">
        <f>IF('Service form'!V31=TRUE,"x","")</f>
      </c>
      <c r="AC21" s="120" t="s">
        <v>42</v>
      </c>
      <c r="AD21" s="120"/>
      <c r="AE21" s="218">
        <f>IF('Service form'!W31=TRUE,"x","")</f>
      </c>
      <c r="AF21" s="120" t="s">
        <v>10</v>
      </c>
      <c r="AG21" s="118"/>
      <c r="AH21" s="117" t="s">
        <v>41</v>
      </c>
      <c r="AI21" s="183"/>
      <c r="AJ21" s="117"/>
      <c r="AK21" s="117"/>
      <c r="AL21" s="117"/>
      <c r="AN21" s="470">
        <f>'Service form'!O39</f>
        <v>0</v>
      </c>
      <c r="AO21" s="470"/>
      <c r="AP21" s="470"/>
      <c r="AQ21" s="470"/>
      <c r="AR21" s="470"/>
      <c r="AS21" s="470"/>
      <c r="AT21" s="16"/>
      <c r="AU21" s="16"/>
      <c r="AV21" s="40"/>
    </row>
    <row r="22" spans="1:48" ht="12.75" customHeight="1">
      <c r="A22" s="106"/>
      <c r="B22" s="112" t="s">
        <v>169</v>
      </c>
      <c r="C22" s="114"/>
      <c r="D22" s="114"/>
      <c r="E22" s="114"/>
      <c r="F22" s="114"/>
      <c r="G22" s="114"/>
      <c r="H22" s="114"/>
      <c r="I22" s="114"/>
      <c r="J22" s="134" t="s">
        <v>32</v>
      </c>
      <c r="L22" s="112"/>
      <c r="M22" s="114"/>
      <c r="N22" s="114"/>
      <c r="O22" s="114"/>
      <c r="P22" s="114"/>
      <c r="Q22" s="114"/>
      <c r="R22" s="115"/>
      <c r="S22" s="112" t="s">
        <v>12</v>
      </c>
      <c r="T22" s="111"/>
      <c r="U22" s="111"/>
      <c r="V22" s="111"/>
      <c r="W22" s="111"/>
      <c r="X22" s="111"/>
      <c r="Y22" s="111"/>
      <c r="Z22" s="111"/>
      <c r="AA22" s="111"/>
      <c r="AB22" s="111"/>
      <c r="AC22" s="78"/>
      <c r="AD22" s="78"/>
      <c r="AE22" s="78"/>
      <c r="AF22" s="78"/>
      <c r="AG22" s="152"/>
      <c r="AH22" s="100" t="s">
        <v>166</v>
      </c>
      <c r="AJ22" s="101"/>
      <c r="AK22" s="101"/>
      <c r="AL22" s="101"/>
      <c r="AM22" s="101"/>
      <c r="AN22" s="101"/>
      <c r="AO22" s="101"/>
      <c r="AP22" s="103"/>
      <c r="AQ22" s="103"/>
      <c r="AR22" s="101"/>
      <c r="AS22" s="78"/>
      <c r="AT22" s="14"/>
      <c r="AU22" s="8"/>
      <c r="AV22" s="40"/>
    </row>
    <row r="23" spans="1:48" ht="12.75" customHeight="1">
      <c r="A23" s="106"/>
      <c r="B23" s="264" t="s">
        <v>142</v>
      </c>
      <c r="C23" s="252"/>
      <c r="D23" s="252"/>
      <c r="E23" s="470">
        <f>'Service form'!E39</f>
        <v>0</v>
      </c>
      <c r="F23" s="470"/>
      <c r="G23" s="470"/>
      <c r="H23" s="470"/>
      <c r="I23" s="470"/>
      <c r="J23" s="470">
        <f>'Service form'!E40</f>
        <v>0</v>
      </c>
      <c r="K23" s="470"/>
      <c r="L23" s="470"/>
      <c r="M23" s="470"/>
      <c r="N23" s="470"/>
      <c r="O23" s="470"/>
      <c r="P23" s="183"/>
      <c r="Q23" s="220"/>
      <c r="R23" s="213"/>
      <c r="S23" s="117" t="s">
        <v>13</v>
      </c>
      <c r="T23" s="117"/>
      <c r="U23" s="117"/>
      <c r="V23" s="117"/>
      <c r="W23" s="118"/>
      <c r="X23" s="118"/>
      <c r="Y23" s="118"/>
      <c r="Z23" s="118"/>
      <c r="AA23" s="118"/>
      <c r="AB23" s="218">
        <f>IF('Service form'!V51=TRUE,"x","")</f>
      </c>
      <c r="AC23" s="120" t="s">
        <v>42</v>
      </c>
      <c r="AD23" s="120"/>
      <c r="AE23" s="218">
        <f>IF('Service form'!W51=TRUE,"x","")</f>
      </c>
      <c r="AF23" s="120" t="s">
        <v>10</v>
      </c>
      <c r="AG23" s="118"/>
      <c r="AH23" s="117" t="s">
        <v>33</v>
      </c>
      <c r="AI23" s="183"/>
      <c r="AJ23" s="117"/>
      <c r="AK23" s="117"/>
      <c r="AL23" s="117"/>
      <c r="AM23" s="117"/>
      <c r="AN23" s="218">
        <f>IF('Service form'!V52=TRUE,"x","")</f>
      </c>
      <c r="AO23" s="120" t="s">
        <v>42</v>
      </c>
      <c r="AP23" s="120"/>
      <c r="AQ23" s="218">
        <f>IF('Service form'!W52=TRUE,"x","")</f>
      </c>
      <c r="AR23" s="120" t="s">
        <v>10</v>
      </c>
      <c r="AS23" s="118"/>
      <c r="AT23" s="20"/>
      <c r="AU23" s="8"/>
      <c r="AV23" s="40"/>
    </row>
    <row r="24" spans="1:48" ht="12" customHeight="1">
      <c r="A24" s="106"/>
      <c r="B24" s="418" t="s">
        <v>231</v>
      </c>
      <c r="C24" s="78"/>
      <c r="D24" s="78"/>
      <c r="E24" s="78"/>
      <c r="F24" s="78"/>
      <c r="G24" s="78"/>
      <c r="H24" s="78"/>
      <c r="I24" s="78"/>
      <c r="J24" s="78"/>
      <c r="K24" s="78"/>
      <c r="L24" s="78"/>
      <c r="M24" s="78"/>
      <c r="N24" s="78"/>
      <c r="O24" s="78"/>
      <c r="P24" s="78"/>
      <c r="Q24" s="78"/>
      <c r="R24" s="78"/>
      <c r="AH24" s="78"/>
      <c r="AI24" s="78"/>
      <c r="AJ24" s="78"/>
      <c r="AK24" s="78"/>
      <c r="AL24" s="78"/>
      <c r="AM24" s="78"/>
      <c r="AN24" s="78"/>
      <c r="AO24" s="78"/>
      <c r="AP24" s="78"/>
      <c r="AQ24" s="78"/>
      <c r="AR24" s="78"/>
      <c r="AS24" s="78"/>
      <c r="AT24" s="8"/>
      <c r="AU24" s="8"/>
      <c r="AV24" s="40"/>
    </row>
    <row r="25" spans="1:48" ht="12.75">
      <c r="A25" s="106"/>
      <c r="B25" s="85" t="s">
        <v>232</v>
      </c>
      <c r="C25" s="78"/>
      <c r="D25" s="78"/>
      <c r="E25" s="78"/>
      <c r="F25" s="78"/>
      <c r="G25" s="78"/>
      <c r="H25" s="78"/>
      <c r="I25" s="78"/>
      <c r="J25" s="78"/>
      <c r="K25" s="78"/>
      <c r="L25" s="78"/>
      <c r="M25" s="78"/>
      <c r="N25" s="78"/>
      <c r="O25" s="78"/>
      <c r="P25" s="78"/>
      <c r="Q25" s="78"/>
      <c r="R25" s="78"/>
      <c r="AH25" s="78"/>
      <c r="AI25" s="78"/>
      <c r="AJ25" s="78"/>
      <c r="AK25" s="78"/>
      <c r="AL25" s="78"/>
      <c r="AM25" s="78"/>
      <c r="AN25" s="78"/>
      <c r="AO25" s="78"/>
      <c r="AP25" s="78"/>
      <c r="AQ25" s="78"/>
      <c r="AR25" s="78"/>
      <c r="AS25" s="78"/>
      <c r="AT25" s="8"/>
      <c r="AU25" s="8"/>
      <c r="AV25" s="40"/>
    </row>
    <row r="26" spans="1:48" ht="15.75" customHeight="1">
      <c r="A26" s="106"/>
      <c r="B26" s="135" t="s">
        <v>14</v>
      </c>
      <c r="C26" s="135"/>
      <c r="D26" s="135"/>
      <c r="E26" s="135"/>
      <c r="F26" s="135"/>
      <c r="G26" s="135"/>
      <c r="H26" s="135"/>
      <c r="I26" s="135"/>
      <c r="J26" s="135"/>
      <c r="K26" s="135"/>
      <c r="L26" s="135"/>
      <c r="M26" s="135"/>
      <c r="N26" s="135"/>
      <c r="O26" s="135"/>
      <c r="P26" s="136"/>
      <c r="Q26" s="118"/>
      <c r="R26" s="118"/>
      <c r="S26" s="183"/>
      <c r="T26" s="183"/>
      <c r="U26" s="183"/>
      <c r="V26" s="183"/>
      <c r="W26" s="183"/>
      <c r="X26" s="183"/>
      <c r="Y26" s="183"/>
      <c r="Z26" s="183"/>
      <c r="AA26" s="183"/>
      <c r="AB26" s="183"/>
      <c r="AC26" s="183"/>
      <c r="AD26" s="183"/>
      <c r="AE26" s="183"/>
      <c r="AF26" s="183"/>
      <c r="AG26" s="183"/>
      <c r="AH26" s="118"/>
      <c r="AI26" s="118"/>
      <c r="AJ26" s="118"/>
      <c r="AK26" s="118"/>
      <c r="AL26" s="118"/>
      <c r="AM26" s="118"/>
      <c r="AN26" s="118"/>
      <c r="AO26" s="118"/>
      <c r="AP26" s="118"/>
      <c r="AQ26" s="118"/>
      <c r="AR26" s="118"/>
      <c r="AS26" s="118"/>
      <c r="AT26" s="8"/>
      <c r="AU26" s="8"/>
      <c r="AV26" s="40"/>
    </row>
    <row r="27" spans="1:48" ht="12.75" customHeight="1">
      <c r="A27" s="106"/>
      <c r="B27" s="100" t="s">
        <v>128</v>
      </c>
      <c r="C27" s="111"/>
      <c r="D27" s="111"/>
      <c r="E27" s="111"/>
      <c r="F27" s="111"/>
      <c r="G27" s="130"/>
      <c r="H27" s="130"/>
      <c r="I27" s="130"/>
      <c r="J27" s="130"/>
      <c r="K27" s="127"/>
      <c r="L27" s="127"/>
      <c r="M27" s="127"/>
      <c r="N27" s="127"/>
      <c r="O27" s="127"/>
      <c r="P27" s="103"/>
      <c r="Q27" s="78"/>
      <c r="R27" s="78"/>
      <c r="S27" s="112" t="s">
        <v>129</v>
      </c>
      <c r="U27" s="111"/>
      <c r="V27" s="111"/>
      <c r="W27" s="111"/>
      <c r="X27" s="127"/>
      <c r="Y27" s="127"/>
      <c r="Z27" s="127"/>
      <c r="AA27" s="127"/>
      <c r="AB27" s="127"/>
      <c r="AC27" s="127"/>
      <c r="AD27" s="78"/>
      <c r="AE27" s="78"/>
      <c r="AF27" s="111"/>
      <c r="AG27" s="111"/>
      <c r="AH27" s="100" t="s">
        <v>35</v>
      </c>
      <c r="AJ27" s="127"/>
      <c r="AK27" s="78"/>
      <c r="AL27" s="127"/>
      <c r="AM27" s="127"/>
      <c r="AN27" s="127"/>
      <c r="AO27" s="127"/>
      <c r="AP27" s="127"/>
      <c r="AQ27" s="78"/>
      <c r="AR27" s="78"/>
      <c r="AS27" s="78"/>
      <c r="AT27" s="8"/>
      <c r="AU27" s="8"/>
      <c r="AV27" s="40"/>
    </row>
    <row r="28" spans="1:48" ht="12.75" customHeight="1">
      <c r="A28" s="110"/>
      <c r="B28" s="204">
        <f>'Service form'!J19</f>
        <v>0</v>
      </c>
      <c r="C28" s="107"/>
      <c r="D28" s="107"/>
      <c r="E28" s="107"/>
      <c r="F28" s="107"/>
      <c r="G28" s="107"/>
      <c r="H28" s="107"/>
      <c r="I28" s="107"/>
      <c r="J28" s="107"/>
      <c r="K28" s="107"/>
      <c r="L28" s="107"/>
      <c r="M28" s="107"/>
      <c r="N28" s="107"/>
      <c r="O28" s="107"/>
      <c r="P28" s="107"/>
      <c r="Q28" s="107"/>
      <c r="R28" s="107"/>
      <c r="S28" s="207">
        <f>'Service form'!J20</f>
        <v>0</v>
      </c>
      <c r="T28" s="183"/>
      <c r="U28" s="129"/>
      <c r="V28" s="129"/>
      <c r="W28" s="129"/>
      <c r="X28" s="129"/>
      <c r="Y28" s="129"/>
      <c r="Z28" s="129"/>
      <c r="AA28" s="129"/>
      <c r="AB28" s="129"/>
      <c r="AC28" s="129"/>
      <c r="AD28" s="129"/>
      <c r="AE28" s="129"/>
      <c r="AF28" s="129"/>
      <c r="AG28" s="129"/>
      <c r="AH28" s="483">
        <f>'Service form'!J21</f>
        <v>0</v>
      </c>
      <c r="AI28" s="483"/>
      <c r="AJ28" s="483"/>
      <c r="AK28" s="483"/>
      <c r="AL28" s="483"/>
      <c r="AM28" s="483"/>
      <c r="AN28" s="483"/>
      <c r="AO28" s="483"/>
      <c r="AP28" s="483"/>
      <c r="AQ28" s="483"/>
      <c r="AR28" s="483"/>
      <c r="AS28" s="483"/>
      <c r="AT28" s="20"/>
      <c r="AV28" s="4"/>
    </row>
    <row r="29" spans="1:47" ht="12.75" customHeight="1">
      <c r="A29" s="110"/>
      <c r="B29" s="100" t="s">
        <v>34</v>
      </c>
      <c r="C29" s="137"/>
      <c r="D29" s="137"/>
      <c r="E29" s="137"/>
      <c r="F29" s="137"/>
      <c r="G29" s="137"/>
      <c r="H29" s="103"/>
      <c r="I29" s="137"/>
      <c r="J29" s="137"/>
      <c r="K29" s="137"/>
      <c r="L29" s="137"/>
      <c r="M29" s="137"/>
      <c r="N29" s="103"/>
      <c r="O29" s="103"/>
      <c r="P29" s="103"/>
      <c r="Q29" s="78"/>
      <c r="R29" s="78"/>
      <c r="S29" s="100" t="s">
        <v>164</v>
      </c>
      <c r="U29" s="78"/>
      <c r="V29" s="78"/>
      <c r="W29" s="78"/>
      <c r="X29" s="137"/>
      <c r="Y29" s="137"/>
      <c r="Z29" s="137"/>
      <c r="AA29" s="137"/>
      <c r="AB29" s="137"/>
      <c r="AC29" s="137"/>
      <c r="AD29" s="137"/>
      <c r="AE29" s="137"/>
      <c r="AF29" s="137"/>
      <c r="AG29" s="137"/>
      <c r="AH29" s="100" t="s">
        <v>165</v>
      </c>
      <c r="AJ29" s="78"/>
      <c r="AK29" s="78"/>
      <c r="AL29" s="78"/>
      <c r="AM29" s="78"/>
      <c r="AN29" s="78"/>
      <c r="AO29" s="78"/>
      <c r="AP29" s="78"/>
      <c r="AQ29" s="78"/>
      <c r="AR29" s="78"/>
      <c r="AS29" s="78"/>
      <c r="AT29" s="20"/>
      <c r="AU29" s="20"/>
    </row>
    <row r="30" spans="1:48" ht="12.75" customHeight="1">
      <c r="A30" s="106"/>
      <c r="B30" s="476">
        <f>'Service form'!J22</f>
        <v>0</v>
      </c>
      <c r="C30" s="475"/>
      <c r="D30" s="475"/>
      <c r="E30" s="475"/>
      <c r="F30" s="475"/>
      <c r="G30" s="475"/>
      <c r="H30" s="475"/>
      <c r="I30" s="475"/>
      <c r="J30" s="475"/>
      <c r="K30" s="475"/>
      <c r="L30" s="475"/>
      <c r="M30" s="475"/>
      <c r="N30" s="475"/>
      <c r="O30" s="475"/>
      <c r="P30" s="475"/>
      <c r="Q30" s="475"/>
      <c r="R30" s="475"/>
      <c r="S30" s="207">
        <f>'Service form'!J23</f>
        <v>0</v>
      </c>
      <c r="T30" s="183"/>
      <c r="U30" s="129"/>
      <c r="V30" s="129"/>
      <c r="W30" s="129"/>
      <c r="X30" s="129"/>
      <c r="Y30" s="129"/>
      <c r="Z30" s="129"/>
      <c r="AA30" s="129"/>
      <c r="AB30" s="129"/>
      <c r="AC30" s="129"/>
      <c r="AD30" s="129"/>
      <c r="AE30" s="129"/>
      <c r="AF30" s="129"/>
      <c r="AG30" s="129"/>
      <c r="AH30" s="129">
        <f>'Service form'!J24</f>
        <v>0</v>
      </c>
      <c r="AI30" s="183"/>
      <c r="AJ30" s="129"/>
      <c r="AK30" s="129"/>
      <c r="AL30" s="129"/>
      <c r="AM30" s="129"/>
      <c r="AN30" s="129"/>
      <c r="AO30" s="129"/>
      <c r="AP30" s="129"/>
      <c r="AQ30" s="129"/>
      <c r="AR30" s="129"/>
      <c r="AS30" s="129"/>
      <c r="AT30" s="6"/>
      <c r="AU30" s="20"/>
      <c r="AV30" s="40"/>
    </row>
    <row r="31" spans="1:48" ht="5.25" customHeight="1">
      <c r="A31" s="106"/>
      <c r="B31" s="86"/>
      <c r="C31" s="127"/>
      <c r="D31" s="127"/>
      <c r="E31" s="127"/>
      <c r="F31" s="127"/>
      <c r="G31" s="127"/>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6"/>
      <c r="AU31" s="20"/>
      <c r="AV31" s="40"/>
    </row>
    <row r="32" spans="1:48" ht="12" customHeight="1">
      <c r="A32" s="110"/>
      <c r="B32" s="138" t="s">
        <v>15</v>
      </c>
      <c r="C32" s="139"/>
      <c r="D32" s="139"/>
      <c r="E32" s="92"/>
      <c r="F32" s="92"/>
      <c r="G32" s="92"/>
      <c r="H32" s="139"/>
      <c r="I32" s="92"/>
      <c r="J32" s="92"/>
      <c r="K32" s="92"/>
      <c r="L32" s="92"/>
      <c r="M32" s="92"/>
      <c r="N32" s="92"/>
      <c r="O32" s="140"/>
      <c r="P32" s="140"/>
      <c r="Q32" s="140"/>
      <c r="R32" s="140"/>
      <c r="S32" s="140"/>
      <c r="T32" s="118"/>
      <c r="U32" s="118"/>
      <c r="V32" s="118"/>
      <c r="W32" s="118"/>
      <c r="X32" s="118"/>
      <c r="Y32" s="118"/>
      <c r="Z32" s="118"/>
      <c r="AA32" s="118"/>
      <c r="AB32" s="118"/>
      <c r="AC32" s="118"/>
      <c r="AD32" s="118"/>
      <c r="AE32" s="118"/>
      <c r="AF32" s="118"/>
      <c r="AG32" s="118"/>
      <c r="AH32" s="118"/>
      <c r="AI32" s="118"/>
      <c r="AJ32" s="118"/>
      <c r="AK32" s="118"/>
      <c r="AL32" s="120"/>
      <c r="AM32" s="141"/>
      <c r="AN32" s="111"/>
      <c r="AO32" s="78"/>
      <c r="AP32" s="78"/>
      <c r="AQ32" s="78"/>
      <c r="AR32" s="78"/>
      <c r="AS32" s="78"/>
      <c r="AT32" s="6"/>
      <c r="AU32" s="20"/>
      <c r="AV32" s="40"/>
    </row>
    <row r="33" spans="1:48" ht="15.75" customHeight="1">
      <c r="A33" s="110"/>
      <c r="B33" s="414" t="s">
        <v>161</v>
      </c>
      <c r="C33" s="142"/>
      <c r="D33" s="142"/>
      <c r="E33" s="142"/>
      <c r="F33" s="142"/>
      <c r="G33" s="142"/>
      <c r="H33" s="142"/>
      <c r="I33" s="142"/>
      <c r="J33" s="142"/>
      <c r="K33" s="142"/>
      <c r="L33" s="142"/>
      <c r="M33" s="102"/>
      <c r="N33" s="103"/>
      <c r="O33" s="143"/>
      <c r="P33" s="78"/>
      <c r="Q33" s="78"/>
      <c r="R33" s="144"/>
      <c r="S33" s="78"/>
      <c r="T33" s="78"/>
      <c r="U33" s="78"/>
      <c r="V33" s="78"/>
      <c r="W33" s="78"/>
      <c r="X33" s="78"/>
      <c r="Y33" s="78"/>
      <c r="Z33" s="78"/>
      <c r="AA33" s="78"/>
      <c r="AB33" s="78"/>
      <c r="AC33" s="78"/>
      <c r="AD33" s="78"/>
      <c r="AE33" s="78"/>
      <c r="AF33" s="78"/>
      <c r="AG33" s="78"/>
      <c r="AH33" s="78"/>
      <c r="AI33" s="78"/>
      <c r="AJ33" s="78"/>
      <c r="AK33" s="113" t="str">
        <f>IF(AND(AN12=0,AN13&gt;1),"Currency used not given","-")</f>
        <v>-</v>
      </c>
      <c r="AL33" s="78"/>
      <c r="AM33" s="103"/>
      <c r="AN33" s="103"/>
      <c r="AO33" s="103"/>
      <c r="AP33" s="103"/>
      <c r="AQ33" s="103"/>
      <c r="AR33" s="103"/>
      <c r="AS33" s="103"/>
      <c r="AV33" s="40"/>
    </row>
    <row r="34" spans="1:45" ht="15.75" customHeight="1">
      <c r="A34" s="99"/>
      <c r="B34" s="145" t="s">
        <v>7</v>
      </c>
      <c r="C34" s="146" t="s">
        <v>130</v>
      </c>
      <c r="D34" s="146"/>
      <c r="E34" s="146"/>
      <c r="F34" s="146"/>
      <c r="G34" s="146"/>
      <c r="H34" s="146"/>
      <c r="I34" s="146"/>
      <c r="K34" s="147">
        <f>AN12</f>
        <v>0</v>
      </c>
      <c r="M34" s="484">
        <f>'Service form'!E44</f>
        <v>0</v>
      </c>
      <c r="N34" s="484"/>
      <c r="O34" s="484"/>
      <c r="P34" s="484"/>
      <c r="Q34" s="484"/>
      <c r="S34" s="86" t="s">
        <v>11</v>
      </c>
      <c r="T34" s="78"/>
      <c r="U34" s="78"/>
      <c r="V34" s="486">
        <f>'Service form'!E45</f>
        <v>0</v>
      </c>
      <c r="W34" s="486"/>
      <c r="X34" s="486"/>
      <c r="Y34" s="486"/>
      <c r="Z34" s="486"/>
      <c r="AA34" s="86" t="s">
        <v>16</v>
      </c>
      <c r="AB34" s="86"/>
      <c r="AC34" s="86"/>
      <c r="AD34" s="78"/>
      <c r="AE34" s="486">
        <f>'Service form'!E46</f>
        <v>0</v>
      </c>
      <c r="AF34" s="486"/>
      <c r="AG34" s="486"/>
      <c r="AH34" s="486"/>
      <c r="AI34" s="486"/>
      <c r="AJ34" s="88" t="s">
        <v>17</v>
      </c>
      <c r="AK34" s="78"/>
      <c r="AL34" s="150">
        <f>K34</f>
        <v>0</v>
      </c>
      <c r="AM34" s="148"/>
      <c r="AN34" s="489">
        <f>'Service form'!H108</f>
        <v>0</v>
      </c>
      <c r="AO34" s="489"/>
      <c r="AP34" s="489"/>
      <c r="AQ34" s="489"/>
      <c r="AR34" s="489"/>
      <c r="AS34" s="151"/>
    </row>
    <row r="35" spans="1:45" ht="12.75" customHeight="1">
      <c r="A35" s="106"/>
      <c r="B35" s="145"/>
      <c r="C35" s="146" t="s">
        <v>130</v>
      </c>
      <c r="D35" s="146"/>
      <c r="E35" s="146"/>
      <c r="F35" s="146"/>
      <c r="G35" s="146"/>
      <c r="H35" s="146"/>
      <c r="I35" s="146"/>
      <c r="K35" s="147">
        <f>IF(M35=0,"",K34)</f>
      </c>
      <c r="M35" s="484">
        <f>'Service form'!E48</f>
        <v>0</v>
      </c>
      <c r="N35" s="484"/>
      <c r="O35" s="484"/>
      <c r="P35" s="484"/>
      <c r="Q35" s="484"/>
      <c r="S35" s="86" t="s">
        <v>11</v>
      </c>
      <c r="T35" s="78"/>
      <c r="U35" s="78"/>
      <c r="V35" s="486">
        <f>'Service form'!E49</f>
        <v>0</v>
      </c>
      <c r="W35" s="486"/>
      <c r="X35" s="486"/>
      <c r="Y35" s="486"/>
      <c r="Z35" s="486"/>
      <c r="AA35" s="86" t="s">
        <v>16</v>
      </c>
      <c r="AB35" s="86"/>
      <c r="AC35" s="86"/>
      <c r="AD35" s="78"/>
      <c r="AE35" s="486">
        <f>'Service form'!E50</f>
        <v>0</v>
      </c>
      <c r="AF35" s="486"/>
      <c r="AG35" s="486"/>
      <c r="AH35" s="486"/>
      <c r="AI35" s="486"/>
      <c r="AJ35" s="88" t="s">
        <v>17</v>
      </c>
      <c r="AK35" s="78"/>
      <c r="AL35" s="150">
        <f>K35</f>
      </c>
      <c r="AM35" s="148"/>
      <c r="AN35" s="489">
        <f>'Service form'!H116</f>
        <v>0</v>
      </c>
      <c r="AO35" s="489"/>
      <c r="AP35" s="489"/>
      <c r="AQ35" s="489"/>
      <c r="AR35" s="489"/>
      <c r="AS35" s="151"/>
    </row>
    <row r="36" spans="1:54" ht="12.75" customHeight="1">
      <c r="A36" s="110"/>
      <c r="B36" s="145" t="s">
        <v>8</v>
      </c>
      <c r="C36" s="146" t="s">
        <v>131</v>
      </c>
      <c r="D36" s="146"/>
      <c r="E36" s="146"/>
      <c r="F36" s="146"/>
      <c r="G36" s="146"/>
      <c r="H36" s="146"/>
      <c r="I36" s="146"/>
      <c r="K36" s="147">
        <f>IF(M36=0,"",'Service form'!E43)</f>
      </c>
      <c r="M36" s="480">
        <f>'Service form'!E54</f>
        <v>0</v>
      </c>
      <c r="N36" s="480"/>
      <c r="O36" s="480"/>
      <c r="P36" s="480"/>
      <c r="Q36" s="149"/>
      <c r="S36" s="86" t="s">
        <v>11</v>
      </c>
      <c r="U36" s="78"/>
      <c r="V36" s="486">
        <f>'Service form'!E55</f>
        <v>0</v>
      </c>
      <c r="W36" s="486"/>
      <c r="X36" s="486"/>
      <c r="Y36" s="486"/>
      <c r="Z36" s="486"/>
      <c r="AA36" s="86" t="s">
        <v>16</v>
      </c>
      <c r="AB36" s="86"/>
      <c r="AC36" s="86"/>
      <c r="AD36" s="78"/>
      <c r="AE36" s="486">
        <f>'Service form'!E56</f>
        <v>0</v>
      </c>
      <c r="AF36" s="486"/>
      <c r="AG36" s="486"/>
      <c r="AH36" s="486"/>
      <c r="AI36" s="486"/>
      <c r="AJ36" s="86" t="s">
        <v>17</v>
      </c>
      <c r="AK36" s="78"/>
      <c r="AL36" s="150">
        <f>K36</f>
      </c>
      <c r="AM36" s="148"/>
      <c r="AN36" s="489">
        <f>'Service form'!H123</f>
        <v>0</v>
      </c>
      <c r="AO36" s="489"/>
      <c r="AP36" s="489"/>
      <c r="AQ36" s="489"/>
      <c r="AR36" s="489"/>
      <c r="AS36" s="86"/>
      <c r="AW36" s="51"/>
      <c r="AX36" s="51"/>
      <c r="AY36" s="51"/>
      <c r="AZ36" s="51"/>
      <c r="BA36" s="51"/>
      <c r="BB36" s="51"/>
    </row>
    <row r="37" spans="1:55" ht="9" customHeight="1">
      <c r="A37" s="110"/>
      <c r="B37" s="145"/>
      <c r="C37" s="146"/>
      <c r="D37" s="146"/>
      <c r="E37" s="146"/>
      <c r="F37" s="146"/>
      <c r="G37" s="146"/>
      <c r="H37" s="146"/>
      <c r="I37" s="146"/>
      <c r="J37" s="146"/>
      <c r="K37" s="152"/>
      <c r="L37" s="152"/>
      <c r="M37" s="152"/>
      <c r="N37" s="152"/>
      <c r="O37" s="152"/>
      <c r="P37" s="152"/>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127"/>
      <c r="AS37" s="127"/>
      <c r="AV37" s="62"/>
      <c r="AW37" s="62"/>
      <c r="AX37" s="62"/>
      <c r="AY37" s="62"/>
      <c r="AZ37" s="62"/>
      <c r="BA37" s="62"/>
      <c r="BB37" s="62"/>
      <c r="BC37" s="62"/>
    </row>
    <row r="38" spans="1:48" ht="15.75" customHeight="1">
      <c r="A38" s="153"/>
      <c r="B38" s="145" t="s">
        <v>132</v>
      </c>
      <c r="C38" s="84"/>
      <c r="D38" s="89"/>
      <c r="E38" s="127"/>
      <c r="F38" s="127"/>
      <c r="G38" s="127"/>
      <c r="H38" s="127"/>
      <c r="I38" s="78"/>
      <c r="J38" s="78"/>
      <c r="K38" s="154"/>
      <c r="L38" s="154"/>
      <c r="M38" s="154"/>
      <c r="N38" s="78"/>
      <c r="O38" s="78"/>
      <c r="P38" s="486">
        <f>IF(AE34=AE35,"",MAX(AE34:AI35))</f>
      </c>
      <c r="Q38" s="486"/>
      <c r="R38" s="486"/>
      <c r="S38" s="486"/>
      <c r="T38" s="486"/>
      <c r="U38" s="218">
        <f>IF('Service form'!V44=TRUE,"x","")</f>
      </c>
      <c r="V38" s="271" t="s">
        <v>42</v>
      </c>
      <c r="X38" s="218">
        <f>IF('Service form'!W44=TRUE,"x","")</f>
      </c>
      <c r="Y38" s="271" t="s">
        <v>10</v>
      </c>
      <c r="Z38" s="78"/>
      <c r="AB38" s="78"/>
      <c r="AC38" s="78"/>
      <c r="AD38" s="78"/>
      <c r="AE38" s="78"/>
      <c r="AF38" s="78"/>
      <c r="AG38" s="78"/>
      <c r="AH38" s="78"/>
      <c r="AI38" s="78"/>
      <c r="AJ38" s="78"/>
      <c r="AK38" s="78"/>
      <c r="AL38" s="78"/>
      <c r="AM38" s="78"/>
      <c r="AN38" s="78"/>
      <c r="AO38" s="155"/>
      <c r="AP38" s="127"/>
      <c r="AQ38" s="127"/>
      <c r="AR38" s="127"/>
      <c r="AS38" s="127"/>
      <c r="AT38" s="4" t="s">
        <v>2</v>
      </c>
      <c r="AU38" s="4" t="e">
        <f>#REF!</f>
        <v>#REF!</v>
      </c>
      <c r="AV38" s="40"/>
    </row>
    <row r="39" spans="1:48" ht="16.5" customHeight="1">
      <c r="A39" s="153"/>
      <c r="B39" s="417" t="s">
        <v>226</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57"/>
      <c r="AP39" s="158"/>
      <c r="AQ39" s="158"/>
      <c r="AR39" s="158"/>
      <c r="AS39" s="158"/>
      <c r="AT39" s="19"/>
      <c r="AU39" s="19"/>
      <c r="AV39" s="40"/>
    </row>
    <row r="40" spans="1:48" ht="12.75" customHeight="1">
      <c r="A40" s="153"/>
      <c r="B40" s="100" t="s">
        <v>133</v>
      </c>
      <c r="C40" s="101"/>
      <c r="D40" s="101"/>
      <c r="E40" s="101"/>
      <c r="F40" s="101"/>
      <c r="G40" s="101"/>
      <c r="H40" s="101"/>
      <c r="I40" s="101"/>
      <c r="J40" s="101"/>
      <c r="K40" s="101"/>
      <c r="L40" s="101"/>
      <c r="M40" s="101"/>
      <c r="N40" s="101"/>
      <c r="O40" s="101"/>
      <c r="P40" s="101"/>
      <c r="Q40" s="101"/>
      <c r="R40" s="101"/>
      <c r="S40" s="101"/>
      <c r="T40" s="101"/>
      <c r="U40" s="101"/>
      <c r="V40" s="102"/>
      <c r="W40" s="102"/>
      <c r="X40" s="102"/>
      <c r="Y40" s="102"/>
      <c r="Z40" s="105"/>
      <c r="AA40" s="102"/>
      <c r="AB40" s="102"/>
      <c r="AC40" s="102"/>
      <c r="AD40" s="102"/>
      <c r="AE40" s="102"/>
      <c r="AF40" s="102"/>
      <c r="AG40" s="102"/>
      <c r="AH40" s="102"/>
      <c r="AI40" s="102"/>
      <c r="AJ40" s="102"/>
      <c r="AK40" s="102"/>
      <c r="AL40" s="102"/>
      <c r="AM40" s="102"/>
      <c r="AN40" s="102"/>
      <c r="AO40" s="102"/>
      <c r="AP40" s="102"/>
      <c r="AQ40" s="102"/>
      <c r="AR40" s="102"/>
      <c r="AS40" s="102"/>
      <c r="AT40" s="19"/>
      <c r="AU40" s="19"/>
      <c r="AV40" s="40"/>
    </row>
    <row r="41" spans="1:48" ht="12.75" customHeight="1">
      <c r="A41" s="110"/>
      <c r="B41" s="218">
        <f>IF('Service form'!V57=TRUE,"x","")</f>
      </c>
      <c r="C41" s="120" t="s">
        <v>43</v>
      </c>
      <c r="D41" s="120"/>
      <c r="E41" s="120"/>
      <c r="F41" s="118"/>
      <c r="G41" s="473">
        <f>'Service form'!O59</f>
        <v>0</v>
      </c>
      <c r="H41" s="473"/>
      <c r="I41" s="473"/>
      <c r="J41" s="473"/>
      <c r="K41" s="473"/>
      <c r="L41" s="159"/>
      <c r="M41" s="120" t="s">
        <v>16</v>
      </c>
      <c r="N41" s="118"/>
      <c r="O41" s="120"/>
      <c r="P41" s="160"/>
      <c r="Q41" s="120" t="s">
        <v>227</v>
      </c>
      <c r="R41" s="473">
        <f>'Service form'!O60</f>
        <v>0</v>
      </c>
      <c r="S41" s="473"/>
      <c r="T41" s="473"/>
      <c r="U41" s="473"/>
      <c r="V41" s="473"/>
      <c r="W41" s="159"/>
      <c r="X41" s="120" t="s">
        <v>18</v>
      </c>
      <c r="Y41" s="120"/>
      <c r="Z41" s="120"/>
      <c r="AA41" s="118"/>
      <c r="AB41" s="415">
        <f>'Service form'!O61</f>
        <v>0</v>
      </c>
      <c r="AC41" s="415"/>
      <c r="AD41" s="415"/>
      <c r="AE41" s="415"/>
      <c r="AF41" s="415"/>
      <c r="AG41" s="120" t="s">
        <v>16</v>
      </c>
      <c r="AH41" s="120"/>
      <c r="AI41" s="120"/>
      <c r="AJ41" s="120"/>
      <c r="AK41" s="118"/>
      <c r="AL41" s="473">
        <f>'Service form'!O62</f>
        <v>0</v>
      </c>
      <c r="AM41" s="473"/>
      <c r="AN41" s="473"/>
      <c r="AO41" s="473"/>
      <c r="AP41" s="473"/>
      <c r="AQ41" s="218">
        <f>IF('Service form'!W57=TRUE,"x","")</f>
      </c>
      <c r="AR41" s="120" t="s">
        <v>10</v>
      </c>
      <c r="AS41" s="118"/>
      <c r="AT41" s="19" t="s">
        <v>3</v>
      </c>
      <c r="AU41" s="19" t="e">
        <f>#REF!</f>
        <v>#REF!</v>
      </c>
      <c r="AV41" s="40"/>
    </row>
    <row r="42" spans="1:54" ht="12.75" customHeight="1">
      <c r="A42" s="161"/>
      <c r="B42" s="413" t="s">
        <v>19</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127"/>
      <c r="AF42" s="127"/>
      <c r="AG42" s="127"/>
      <c r="AH42" s="127"/>
      <c r="AI42" s="162"/>
      <c r="AJ42" s="127"/>
      <c r="AK42" s="127"/>
      <c r="AL42" s="127"/>
      <c r="AM42" s="127"/>
      <c r="AN42" s="127"/>
      <c r="AO42" s="127"/>
      <c r="AP42" s="127"/>
      <c r="AQ42" s="127"/>
      <c r="AR42" s="127"/>
      <c r="AS42" s="127"/>
      <c r="AT42" s="24" t="s">
        <v>4</v>
      </c>
      <c r="AU42" s="19" t="e">
        <f>#REF!</f>
        <v>#REF!</v>
      </c>
      <c r="AV42" s="12"/>
      <c r="AW42" s="10"/>
      <c r="AX42" s="12"/>
      <c r="AY42" s="53"/>
      <c r="AZ42" s="12"/>
      <c r="BA42" s="12"/>
      <c r="BB42" s="12"/>
    </row>
    <row r="43" spans="1:54" ht="6" customHeight="1">
      <c r="A43" s="161"/>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239"/>
      <c r="AL43" s="127"/>
      <c r="AM43" s="127"/>
      <c r="AN43" s="127"/>
      <c r="AO43" s="127"/>
      <c r="AP43" s="127"/>
      <c r="AQ43" s="127"/>
      <c r="AR43" s="127"/>
      <c r="AS43" s="127"/>
      <c r="AT43" s="24"/>
      <c r="AU43" s="19"/>
      <c r="AV43" s="17"/>
      <c r="AW43" s="52"/>
      <c r="AX43" s="10"/>
      <c r="AY43" s="10"/>
      <c r="AZ43" s="52"/>
      <c r="BA43" s="10"/>
      <c r="BB43" s="6"/>
    </row>
    <row r="44" spans="1:48" ht="12.75" customHeight="1">
      <c r="A44" s="161"/>
      <c r="B44" s="218">
        <f>IF('Service form'!V63=TRUE,"x","")</f>
      </c>
      <c r="C44" s="481" t="str">
        <f>IF('Service form'!E37=0," The seafarer has been employed for less than 8 weeks before the 1st whole day lost through sickness. ",'Service form'!B65)</f>
        <v> The seafarer has been employed for less than 8 weeks before the 1st whole day lost through sickness. </v>
      </c>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19"/>
      <c r="AU44" s="19"/>
      <c r="AV44" s="40"/>
    </row>
    <row r="45" spans="1:48" ht="6" customHeight="1">
      <c r="A45" s="109"/>
      <c r="B45" s="127"/>
      <c r="C45" s="86"/>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S45" s="127"/>
      <c r="AT45" s="19" t="s">
        <v>5</v>
      </c>
      <c r="AU45" s="19" t="e">
        <f>#REF!</f>
        <v>#REF!</v>
      </c>
      <c r="AV45" s="40"/>
    </row>
    <row r="46" spans="1:48" ht="12.75" customHeight="1">
      <c r="A46" s="163"/>
      <c r="B46" s="218">
        <f>IF('Service form'!V67=TRUE,"x","")</f>
      </c>
      <c r="C46" s="86" t="s">
        <v>225</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S46" s="127"/>
      <c r="AT46" s="19"/>
      <c r="AU46" s="19"/>
      <c r="AV46" s="40"/>
    </row>
    <row r="47" spans="1:48" ht="6" customHeight="1">
      <c r="A47" s="109"/>
      <c r="B47" s="127"/>
      <c r="C47" s="86"/>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9"/>
      <c r="AU47" s="19"/>
      <c r="AV47" s="40"/>
    </row>
    <row r="48" spans="1:48" ht="12.75">
      <c r="A48" s="285"/>
      <c r="B48" s="218">
        <f>IF('Service form'!V41=TRUE,"x","")</f>
      </c>
      <c r="C48" s="488" t="str">
        <f>IF('Service form'!O42=0," Resignation / dismissal date set before start of illness.",'Service form'!O42)</f>
        <v> Resignation / dismissal date set before start of illness.</v>
      </c>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T48" s="284"/>
      <c r="AU48" s="284"/>
      <c r="AV48" s="284"/>
    </row>
    <row r="49" spans="1:43" ht="6" customHeight="1">
      <c r="A49" s="109"/>
      <c r="B49" s="86"/>
      <c r="C49" s="86"/>
      <c r="D49" s="127"/>
      <c r="E49" s="127"/>
      <c r="F49" s="127"/>
      <c r="G49" s="127"/>
      <c r="H49" s="127"/>
      <c r="I49" s="127"/>
      <c r="J49" s="127"/>
      <c r="K49" s="127"/>
      <c r="L49" s="127"/>
      <c r="M49" s="127"/>
      <c r="N49" s="127"/>
      <c r="O49" s="127"/>
      <c r="P49" s="127"/>
      <c r="Q49" s="127"/>
      <c r="R49" s="127"/>
      <c r="S49" s="127"/>
      <c r="W49" s="283"/>
      <c r="X49" s="283"/>
      <c r="Y49" s="283"/>
      <c r="Z49" s="283"/>
      <c r="AA49" s="283"/>
      <c r="AB49" s="283"/>
      <c r="AC49" s="283"/>
      <c r="AD49" s="283"/>
      <c r="AE49" s="283"/>
      <c r="AG49" s="94"/>
      <c r="AH49" s="94"/>
      <c r="AI49" s="94"/>
      <c r="AJ49" s="94"/>
      <c r="AK49" s="94"/>
      <c r="AL49" s="94"/>
      <c r="AM49" s="94"/>
      <c r="AN49" s="94"/>
      <c r="AO49" s="94"/>
      <c r="AP49" s="94"/>
      <c r="AQ49" s="94"/>
    </row>
    <row r="50" spans="1:49" ht="12.75" customHeight="1">
      <c r="A50" s="109"/>
      <c r="B50" s="218">
        <f>IF('Service form'!V69=TRUE,"x","")</f>
      </c>
      <c r="C50" s="86" t="s">
        <v>160</v>
      </c>
      <c r="D50" s="127"/>
      <c r="E50" s="127"/>
      <c r="F50" s="127"/>
      <c r="G50" s="127"/>
      <c r="V50" s="283"/>
      <c r="W50" s="283"/>
      <c r="X50" s="283"/>
      <c r="Y50" s="283"/>
      <c r="Z50" s="283"/>
      <c r="AA50" s="283"/>
      <c r="AB50" s="283"/>
      <c r="AC50" s="283"/>
      <c r="AD50" s="283"/>
      <c r="AE50" s="283"/>
      <c r="AF50" s="94"/>
      <c r="AG50" s="94"/>
      <c r="AH50" s="88"/>
      <c r="AI50" s="94"/>
      <c r="AJ50" s="94"/>
      <c r="AK50" s="94"/>
      <c r="AL50" s="94"/>
      <c r="AM50" s="94"/>
      <c r="AN50" s="94"/>
      <c r="AO50" s="94"/>
      <c r="AP50" s="94"/>
      <c r="AQ50" s="94"/>
      <c r="AW50" s="5"/>
    </row>
    <row r="51" spans="1:48" ht="7.5" customHeight="1">
      <c r="A51" s="109"/>
      <c r="B51" s="156"/>
      <c r="C51" s="118"/>
      <c r="D51" s="118"/>
      <c r="E51" s="118"/>
      <c r="F51" s="118"/>
      <c r="G51" s="118"/>
      <c r="H51" s="118"/>
      <c r="I51" s="118"/>
      <c r="J51" s="118"/>
      <c r="K51" s="118"/>
      <c r="L51" s="158"/>
      <c r="M51" s="118"/>
      <c r="N51" s="118"/>
      <c r="O51" s="118"/>
      <c r="P51" s="118"/>
      <c r="Q51" s="118"/>
      <c r="R51" s="118"/>
      <c r="S51" s="118"/>
      <c r="T51" s="11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9"/>
      <c r="AU51" s="19"/>
      <c r="AV51" s="40"/>
    </row>
    <row r="52" spans="1:48" ht="12.75" customHeight="1">
      <c r="A52" s="109"/>
      <c r="B52" s="86" t="s">
        <v>221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G52" s="491" t="s">
        <v>145</v>
      </c>
      <c r="AH52" s="491"/>
      <c r="AI52" s="268"/>
      <c r="AJ52" s="268"/>
      <c r="AK52" s="478" t="s">
        <v>144</v>
      </c>
      <c r="AN52" s="268"/>
      <c r="AO52" s="461">
        <v>20</v>
      </c>
      <c r="AP52" s="461"/>
      <c r="AR52" s="241"/>
      <c r="AS52" s="239"/>
      <c r="AT52" s="19"/>
      <c r="AU52" s="19"/>
      <c r="AV52" s="40"/>
    </row>
    <row r="53" spans="1:48" ht="10.5" customHeight="1">
      <c r="A53" s="109"/>
      <c r="B53" s="86" t="s">
        <v>222</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G53" s="492"/>
      <c r="AH53" s="492"/>
      <c r="AI53" s="269"/>
      <c r="AJ53" s="269"/>
      <c r="AK53" s="479"/>
      <c r="AN53" s="269"/>
      <c r="AO53" s="462"/>
      <c r="AP53" s="462"/>
      <c r="AR53" s="241"/>
      <c r="AS53" s="239"/>
      <c r="AT53" s="19"/>
      <c r="AU53" s="19"/>
      <c r="AV53" s="40"/>
    </row>
    <row r="54" spans="1:48" ht="10.5" customHeight="1">
      <c r="A54" s="109"/>
      <c r="B54" s="86" t="s">
        <v>136</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G54" s="239"/>
      <c r="AH54" s="239"/>
      <c r="AI54" s="239"/>
      <c r="AJ54" s="239"/>
      <c r="AK54" s="239"/>
      <c r="AL54" s="239"/>
      <c r="AM54" s="239"/>
      <c r="AN54" s="239"/>
      <c r="AO54" s="239"/>
      <c r="AP54" s="239"/>
      <c r="AQ54" s="239"/>
      <c r="AR54" s="239"/>
      <c r="AS54" s="239"/>
      <c r="AT54" s="19"/>
      <c r="AU54" s="19"/>
      <c r="AV54" s="40"/>
    </row>
    <row r="55" spans="1:48" ht="10.5" customHeight="1">
      <c r="A55" s="109"/>
      <c r="B55" s="86" t="s">
        <v>137</v>
      </c>
      <c r="C55" s="88"/>
      <c r="D55" s="88"/>
      <c r="E55" s="88"/>
      <c r="F55" s="86"/>
      <c r="G55" s="88"/>
      <c r="H55" s="86"/>
      <c r="I55" s="86"/>
      <c r="J55" s="54"/>
      <c r="K55" s="124"/>
      <c r="L55" s="88"/>
      <c r="M55" s="88"/>
      <c r="N55" s="88"/>
      <c r="O55" s="88"/>
      <c r="P55" s="88"/>
      <c r="Q55" s="124"/>
      <c r="R55" s="124"/>
      <c r="S55" s="164"/>
      <c r="T55" s="164"/>
      <c r="U55" s="78"/>
      <c r="V55" s="78"/>
      <c r="W55" s="54"/>
      <c r="X55" s="54"/>
      <c r="Y55" s="54"/>
      <c r="Z55" s="54"/>
      <c r="AA55" s="54"/>
      <c r="AB55" s="54"/>
      <c r="AC55" s="54"/>
      <c r="AG55" s="270"/>
      <c r="AH55" s="270"/>
      <c r="AI55" s="270"/>
      <c r="AJ55" s="270"/>
      <c r="AK55" s="270"/>
      <c r="AL55" s="270"/>
      <c r="AM55" s="270"/>
      <c r="AN55" s="270"/>
      <c r="AO55" s="270"/>
      <c r="AP55" s="270"/>
      <c r="AQ55" s="270"/>
      <c r="AR55" s="270"/>
      <c r="AS55" s="70"/>
      <c r="AT55" s="19"/>
      <c r="AU55" s="19"/>
      <c r="AV55" s="40"/>
    </row>
    <row r="56" spans="1:48" ht="12.75" customHeight="1">
      <c r="A56" s="109"/>
      <c r="B56" s="111"/>
      <c r="C56" s="111"/>
      <c r="D56" s="111"/>
      <c r="E56" s="111"/>
      <c r="F56" s="111"/>
      <c r="G56" s="111"/>
      <c r="H56" s="111"/>
      <c r="I56" s="111"/>
      <c r="J56" s="111"/>
      <c r="K56" s="111"/>
      <c r="L56" s="127"/>
      <c r="M56" s="127"/>
      <c r="N56" s="127"/>
      <c r="O56" s="127"/>
      <c r="P56" s="127"/>
      <c r="Q56" s="127"/>
      <c r="R56" s="127"/>
      <c r="S56" s="127"/>
      <c r="T56" s="127"/>
      <c r="U56" s="165"/>
      <c r="V56" s="165"/>
      <c r="W56" s="165"/>
      <c r="X56" s="165"/>
      <c r="Y56" s="78"/>
      <c r="Z56" s="78"/>
      <c r="AA56" s="78"/>
      <c r="AB56" s="78"/>
      <c r="AC56" s="78"/>
      <c r="AG56" s="256" t="s">
        <v>20</v>
      </c>
      <c r="AH56" s="256"/>
      <c r="AI56" s="256"/>
      <c r="AJ56" s="256"/>
      <c r="AK56" s="256"/>
      <c r="AL56" s="256"/>
      <c r="AM56" s="256"/>
      <c r="AN56" s="256"/>
      <c r="AO56" s="256"/>
      <c r="AP56" s="256"/>
      <c r="AQ56" s="256"/>
      <c r="AR56" s="257"/>
      <c r="AS56" s="166"/>
      <c r="AT56" s="19"/>
      <c r="AU56" s="19"/>
      <c r="AV56" s="40"/>
    </row>
    <row r="57" spans="1:48" ht="5.25" customHeight="1">
      <c r="A57" s="106"/>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9"/>
      <c r="AU57" s="19"/>
      <c r="AV57" s="40"/>
    </row>
    <row r="58" spans="1:48" ht="12" customHeight="1">
      <c r="A58" s="106"/>
      <c r="B58" s="135" t="s">
        <v>21</v>
      </c>
      <c r="C58" s="135"/>
      <c r="D58" s="135"/>
      <c r="E58" s="135"/>
      <c r="F58" s="135"/>
      <c r="G58" s="135"/>
      <c r="H58" s="135"/>
      <c r="I58" s="135"/>
      <c r="J58" s="135"/>
      <c r="K58" s="135"/>
      <c r="L58" s="135"/>
      <c r="M58" s="135"/>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67"/>
      <c r="AM58" s="167"/>
      <c r="AN58" s="167"/>
      <c r="AO58" s="167"/>
      <c r="AP58" s="167"/>
      <c r="AQ58" s="167"/>
      <c r="AR58" s="167"/>
      <c r="AS58" s="167"/>
      <c r="AT58" s="19"/>
      <c r="AU58" s="19"/>
      <c r="AV58" s="40"/>
    </row>
    <row r="59" spans="1:48" ht="6" customHeight="1">
      <c r="A59" s="109"/>
      <c r="B59" s="168" t="s">
        <v>6</v>
      </c>
      <c r="C59" s="168"/>
      <c r="D59" s="168"/>
      <c r="E59" s="168"/>
      <c r="F59" s="168"/>
      <c r="G59" s="168"/>
      <c r="H59" s="168"/>
      <c r="I59" s="168"/>
      <c r="J59" s="168"/>
      <c r="K59" s="168"/>
      <c r="L59" s="168"/>
      <c r="M59" s="168"/>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9"/>
      <c r="AU59" s="19"/>
      <c r="AV59" s="2"/>
    </row>
    <row r="60" spans="1:48" ht="12.75" customHeight="1">
      <c r="A60" s="109"/>
      <c r="B60" s="89" t="s">
        <v>37</v>
      </c>
      <c r="C60" s="111"/>
      <c r="D60" s="111"/>
      <c r="E60" s="111"/>
      <c r="F60" s="111"/>
      <c r="G60" s="111"/>
      <c r="H60" s="111"/>
      <c r="I60" s="111"/>
      <c r="J60" s="111"/>
      <c r="K60" s="111"/>
      <c r="L60" s="111"/>
      <c r="M60" s="111"/>
      <c r="N60" s="111"/>
      <c r="O60" s="111"/>
      <c r="P60" s="84"/>
      <c r="Q60" s="84"/>
      <c r="R60" s="169">
        <f>IF(Y82="ja","x",IF(Y82="j","x",""))</f>
      </c>
      <c r="S60" s="89" t="s">
        <v>42</v>
      </c>
      <c r="T60" s="89"/>
      <c r="U60" s="6"/>
      <c r="V60" s="266">
        <f>IF(AB82="ja","x",IF(AB82="j","x",""))</f>
      </c>
      <c r="W60" s="89" t="s">
        <v>10</v>
      </c>
      <c r="X60" s="89"/>
      <c r="Y60" s="89"/>
      <c r="Z60" s="89"/>
      <c r="AA60" s="89"/>
      <c r="AB60" s="89"/>
      <c r="AC60" s="89"/>
      <c r="AD60" s="89"/>
      <c r="AE60" s="89"/>
      <c r="AF60" s="89"/>
      <c r="AG60" s="89"/>
      <c r="AH60" s="271"/>
      <c r="AI60" s="111"/>
      <c r="AJ60" s="89"/>
      <c r="AK60" s="89"/>
      <c r="AL60" s="89"/>
      <c r="AM60" s="89"/>
      <c r="AN60" s="111"/>
      <c r="AO60" s="127"/>
      <c r="AP60" s="127"/>
      <c r="AQ60" s="127"/>
      <c r="AR60" s="127"/>
      <c r="AS60" s="127"/>
      <c r="AT60" s="19"/>
      <c r="AU60" s="19"/>
      <c r="AV60" s="2"/>
    </row>
    <row r="61" spans="1:48" ht="7.5" customHeight="1">
      <c r="A61" s="109"/>
      <c r="B61" s="127"/>
      <c r="C61" s="127"/>
      <c r="D61" s="127"/>
      <c r="E61" s="127"/>
      <c r="F61" s="127"/>
      <c r="G61" s="127"/>
      <c r="H61" s="111"/>
      <c r="I61" s="127"/>
      <c r="J61" s="127"/>
      <c r="K61" s="111"/>
      <c r="L61" s="127"/>
      <c r="M61" s="127"/>
      <c r="N61" s="127"/>
      <c r="O61" s="127"/>
      <c r="P61" s="84"/>
      <c r="Q61" s="84"/>
      <c r="R61" s="111"/>
      <c r="S61" s="89"/>
      <c r="T61" s="89"/>
      <c r="U61" s="89"/>
      <c r="V61" s="89"/>
      <c r="W61" s="6"/>
      <c r="X61" s="89"/>
      <c r="Y61" s="89"/>
      <c r="Z61" s="89"/>
      <c r="AA61" s="89"/>
      <c r="AB61" s="89"/>
      <c r="AC61" s="89"/>
      <c r="AD61" s="89"/>
      <c r="AE61" s="89"/>
      <c r="AF61" s="89"/>
      <c r="AG61" s="89"/>
      <c r="AH61" s="271"/>
      <c r="AI61" s="111"/>
      <c r="AJ61" s="89"/>
      <c r="AK61" s="89"/>
      <c r="AL61" s="89"/>
      <c r="AM61" s="89"/>
      <c r="AN61" s="111"/>
      <c r="AO61" s="127"/>
      <c r="AP61" s="127"/>
      <c r="AQ61" s="127"/>
      <c r="AR61" s="127"/>
      <c r="AS61" s="127"/>
      <c r="AT61" s="19"/>
      <c r="AU61" s="19"/>
      <c r="AV61" s="2"/>
    </row>
    <row r="62" spans="1:48" ht="12.75" customHeight="1">
      <c r="A62" s="170"/>
      <c r="B62" s="89" t="s">
        <v>38</v>
      </c>
      <c r="C62" s="111"/>
      <c r="D62" s="111"/>
      <c r="E62" s="111"/>
      <c r="F62" s="111"/>
      <c r="G62" s="111"/>
      <c r="H62" s="111"/>
      <c r="I62" s="111"/>
      <c r="J62" s="111"/>
      <c r="K62" s="111"/>
      <c r="L62" s="111"/>
      <c r="M62" s="111"/>
      <c r="N62" s="111"/>
      <c r="O62" s="111"/>
      <c r="P62" s="84"/>
      <c r="Q62" s="84"/>
      <c r="R62" s="169">
        <f>IF(Y84="ja","x",IF(Y84="j","x",""))</f>
      </c>
      <c r="S62" s="89" t="s">
        <v>42</v>
      </c>
      <c r="T62" s="89"/>
      <c r="U62" s="6"/>
      <c r="V62" s="266">
        <f>IF(AB84="ja","x",IF(AB84="j","x",""))</f>
      </c>
      <c r="W62" s="89" t="s">
        <v>170</v>
      </c>
      <c r="X62" s="6"/>
      <c r="Y62" s="89"/>
      <c r="Z62" s="89"/>
      <c r="AA62" s="89"/>
      <c r="AB62" s="89"/>
      <c r="AC62" s="89"/>
      <c r="AD62" s="89"/>
      <c r="AE62" s="89"/>
      <c r="AF62" s="89"/>
      <c r="AG62" s="89"/>
      <c r="AH62" s="271"/>
      <c r="AI62" s="111"/>
      <c r="AJ62" s="89"/>
      <c r="AK62" s="89" t="s">
        <v>144</v>
      </c>
      <c r="AM62" s="89"/>
      <c r="AN62" s="89"/>
      <c r="AO62" s="477">
        <v>20</v>
      </c>
      <c r="AP62" s="477"/>
      <c r="AR62" s="127"/>
      <c r="AS62" s="127"/>
      <c r="AT62" s="19"/>
      <c r="AU62" s="19"/>
      <c r="AV62" s="2"/>
    </row>
    <row r="63" spans="1:48" ht="15.75" customHeight="1">
      <c r="A63" s="289"/>
      <c r="B63" s="411" t="s">
        <v>220</v>
      </c>
      <c r="C63" s="111"/>
      <c r="D63" s="111"/>
      <c r="E63" s="111"/>
      <c r="F63" s="111"/>
      <c r="G63" s="111"/>
      <c r="H63" s="111"/>
      <c r="I63" s="111"/>
      <c r="J63" s="111"/>
      <c r="K63" s="111"/>
      <c r="L63" s="111"/>
      <c r="M63" s="111"/>
      <c r="N63" s="111"/>
      <c r="O63" s="111"/>
      <c r="P63" s="84"/>
      <c r="Q63" s="84"/>
      <c r="R63" s="246"/>
      <c r="S63" s="111"/>
      <c r="T63" s="127"/>
      <c r="U63" s="246"/>
      <c r="V63" s="111"/>
      <c r="W63" s="111"/>
      <c r="X63" s="111"/>
      <c r="Y63" s="111"/>
      <c r="Z63" s="111"/>
      <c r="AA63" s="111"/>
      <c r="AB63" s="111"/>
      <c r="AC63" s="111"/>
      <c r="AD63" s="111"/>
      <c r="AE63" s="111"/>
      <c r="AF63" s="84"/>
      <c r="AG63" s="111"/>
      <c r="AH63" s="111"/>
      <c r="AI63" s="111"/>
      <c r="AJ63" s="111"/>
      <c r="AK63" s="127"/>
      <c r="AL63" s="127"/>
      <c r="AM63" s="127"/>
      <c r="AN63" s="127"/>
      <c r="AO63" s="127"/>
      <c r="AP63" s="127"/>
      <c r="AQ63" s="127"/>
      <c r="AR63" s="127"/>
      <c r="AS63" s="127"/>
      <c r="AT63" s="19"/>
      <c r="AU63" s="19"/>
      <c r="AV63" s="2"/>
    </row>
    <row r="64" spans="1:48" ht="7.5" customHeight="1">
      <c r="A64" s="289"/>
      <c r="B64" s="412"/>
      <c r="C64" s="127"/>
      <c r="D64" s="127"/>
      <c r="E64" s="127"/>
      <c r="F64" s="127"/>
      <c r="G64" s="127"/>
      <c r="H64" s="127"/>
      <c r="I64" s="127"/>
      <c r="J64" s="127"/>
      <c r="K64" s="127"/>
      <c r="L64" s="127"/>
      <c r="M64" s="127"/>
      <c r="N64" s="127"/>
      <c r="O64" s="127"/>
      <c r="P64" s="127"/>
      <c r="Q64" s="127"/>
      <c r="R64" s="127"/>
      <c r="S64" s="111"/>
      <c r="T64" s="127"/>
      <c r="U64" s="127"/>
      <c r="V64" s="111"/>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244"/>
      <c r="AT64" s="19"/>
      <c r="AU64" s="19"/>
      <c r="AV64" s="2"/>
    </row>
    <row r="65" spans="1:48" ht="12.75" customHeight="1">
      <c r="A65" s="170"/>
      <c r="B65" s="89" t="s">
        <v>40</v>
      </c>
      <c r="C65" s="84"/>
      <c r="D65" s="84"/>
      <c r="E65" s="84"/>
      <c r="F65" s="84"/>
      <c r="G65" s="84"/>
      <c r="H65" s="84"/>
      <c r="I65" s="84"/>
      <c r="J65" s="84"/>
      <c r="K65" s="84"/>
      <c r="L65" s="84"/>
      <c r="M65" s="84"/>
      <c r="N65" s="84"/>
      <c r="O65" s="84"/>
      <c r="P65" s="84"/>
      <c r="Q65" s="84"/>
      <c r="R65" s="169">
        <f>IF(Y87="ja","x",IF(Y87="j","x",""))</f>
      </c>
      <c r="S65" s="89" t="s">
        <v>42</v>
      </c>
      <c r="T65" s="86"/>
      <c r="U65" s="6"/>
      <c r="V65" s="266">
        <f>IF(AB87="ja","x",IF(AB87="j","x",""))</f>
      </c>
      <c r="W65" s="89" t="s">
        <v>10</v>
      </c>
      <c r="X65" s="84"/>
      <c r="Y65" s="84"/>
      <c r="Z65" s="84"/>
      <c r="AA65" s="127"/>
      <c r="AB65" s="127"/>
      <c r="AG65" s="255" t="s">
        <v>143</v>
      </c>
      <c r="AH65" s="255"/>
      <c r="AI65" s="255"/>
      <c r="AJ65" s="255"/>
      <c r="AK65" s="255" t="s">
        <v>144</v>
      </c>
      <c r="AM65" s="255"/>
      <c r="AN65" s="255"/>
      <c r="AO65" s="487">
        <v>20</v>
      </c>
      <c r="AP65" s="487"/>
      <c r="AR65" s="166"/>
      <c r="AS65" s="244"/>
      <c r="AT65" s="19"/>
      <c r="AU65" s="19"/>
      <c r="AV65" s="2"/>
    </row>
    <row r="66" spans="1:48" ht="12.75" customHeight="1">
      <c r="A66" s="170"/>
      <c r="B66" s="94" t="s">
        <v>39</v>
      </c>
      <c r="C66" s="84"/>
      <c r="D66" s="84"/>
      <c r="E66" s="84"/>
      <c r="F66" s="84"/>
      <c r="G66" s="84"/>
      <c r="H66" s="84"/>
      <c r="I66" s="84"/>
      <c r="J66" s="84"/>
      <c r="K66" s="84"/>
      <c r="L66" s="84"/>
      <c r="M66" s="84"/>
      <c r="N66" s="84"/>
      <c r="O66" s="84"/>
      <c r="P66" s="84"/>
      <c r="Q66" s="127"/>
      <c r="R66" s="127"/>
      <c r="S66" s="127"/>
      <c r="T66" s="127"/>
      <c r="U66" s="127"/>
      <c r="V66" s="127"/>
      <c r="W66" s="127"/>
      <c r="X66" s="127"/>
      <c r="Y66" s="127"/>
      <c r="Z66" s="127"/>
      <c r="AA66" s="127"/>
      <c r="AB66" s="127"/>
      <c r="AC66" s="166"/>
      <c r="AG66" s="255"/>
      <c r="AH66" s="255"/>
      <c r="AI66" s="255"/>
      <c r="AJ66" s="255"/>
      <c r="AK66" s="255"/>
      <c r="AL66" s="255"/>
      <c r="AM66" s="255"/>
      <c r="AN66" s="255"/>
      <c r="AO66" s="166"/>
      <c r="AP66" s="166"/>
      <c r="AQ66" s="166"/>
      <c r="AR66" s="166"/>
      <c r="AS66" s="244"/>
      <c r="AT66" s="19"/>
      <c r="AU66" s="19"/>
      <c r="AV66" s="2"/>
    </row>
    <row r="67" spans="1:48" ht="12.75" customHeight="1">
      <c r="A67" s="464"/>
      <c r="B67" s="94" t="s">
        <v>36</v>
      </c>
      <c r="C67" s="84"/>
      <c r="D67" s="84"/>
      <c r="E67" s="84"/>
      <c r="F67" s="84"/>
      <c r="G67" s="84"/>
      <c r="H67" s="84"/>
      <c r="I67" s="84"/>
      <c r="J67" s="84"/>
      <c r="K67" s="84"/>
      <c r="L67" s="84"/>
      <c r="M67" s="84"/>
      <c r="N67" s="84"/>
      <c r="O67" s="84"/>
      <c r="P67" s="84"/>
      <c r="Q67" s="84"/>
      <c r="R67" s="84"/>
      <c r="S67" s="84"/>
      <c r="T67" s="84"/>
      <c r="U67" s="84"/>
      <c r="V67" s="84"/>
      <c r="W67" s="84"/>
      <c r="X67" s="127"/>
      <c r="Y67" s="127"/>
      <c r="Z67" s="127"/>
      <c r="AA67" s="127"/>
      <c r="AB67" s="127"/>
      <c r="AC67" s="84"/>
      <c r="AG67" s="172"/>
      <c r="AH67" s="127"/>
      <c r="AI67" s="127"/>
      <c r="AJ67" s="127"/>
      <c r="AK67" s="127"/>
      <c r="AL67" s="127"/>
      <c r="AM67" s="127"/>
      <c r="AN67" s="127"/>
      <c r="AO67" s="127"/>
      <c r="AP67" s="127"/>
      <c r="AQ67" s="127"/>
      <c r="AR67" s="127"/>
      <c r="AS67" s="490"/>
      <c r="AT67" s="19"/>
      <c r="AU67" s="19"/>
      <c r="AV67" s="2"/>
    </row>
    <row r="68" spans="1:48" ht="6" customHeight="1">
      <c r="A68" s="464"/>
      <c r="B68" s="84"/>
      <c r="C68" s="84"/>
      <c r="D68" s="84"/>
      <c r="E68" s="250"/>
      <c r="F68" s="250"/>
      <c r="G68" s="250"/>
      <c r="H68" s="250"/>
      <c r="I68" s="250"/>
      <c r="J68" s="250"/>
      <c r="K68" s="250"/>
      <c r="L68" s="250"/>
      <c r="M68" s="250"/>
      <c r="N68" s="250"/>
      <c r="O68" s="250"/>
      <c r="P68" s="250"/>
      <c r="Q68" s="250"/>
      <c r="R68" s="245"/>
      <c r="S68" s="84"/>
      <c r="U68" s="84"/>
      <c r="W68" s="54"/>
      <c r="X68" s="54"/>
      <c r="Y68" s="54"/>
      <c r="Z68" s="54"/>
      <c r="AA68" s="54"/>
      <c r="AB68" s="54"/>
      <c r="AC68" s="54"/>
      <c r="AG68" s="158"/>
      <c r="AH68" s="158"/>
      <c r="AI68" s="158"/>
      <c r="AJ68" s="158"/>
      <c r="AK68" s="158"/>
      <c r="AL68" s="158"/>
      <c r="AM68" s="158"/>
      <c r="AN68" s="158"/>
      <c r="AO68" s="158"/>
      <c r="AP68" s="158"/>
      <c r="AQ68" s="158"/>
      <c r="AR68" s="158"/>
      <c r="AS68" s="490"/>
      <c r="AT68" s="19"/>
      <c r="AU68" s="19"/>
      <c r="AV68" s="2"/>
    </row>
    <row r="69" spans="1:48" ht="12.75" customHeight="1">
      <c r="A69" s="464" t="s">
        <v>235</v>
      </c>
      <c r="B69" s="127"/>
      <c r="E69" s="267" t="s">
        <v>23</v>
      </c>
      <c r="F69" s="216"/>
      <c r="G69" s="216"/>
      <c r="H69" s="216"/>
      <c r="I69" s="216"/>
      <c r="J69" s="216"/>
      <c r="K69" s="216"/>
      <c r="L69" s="216"/>
      <c r="M69" s="216"/>
      <c r="N69" s="216"/>
      <c r="O69" s="216"/>
      <c r="P69" s="216"/>
      <c r="Q69" s="216"/>
      <c r="R69" s="111"/>
      <c r="S69" s="84"/>
      <c r="T69" s="84"/>
      <c r="U69" s="84"/>
      <c r="V69" s="84"/>
      <c r="W69" s="84"/>
      <c r="X69" s="84"/>
      <c r="Y69" s="84"/>
      <c r="Z69" s="84"/>
      <c r="AA69" s="84"/>
      <c r="AB69" s="54"/>
      <c r="AG69" s="258" t="s">
        <v>22</v>
      </c>
      <c r="AH69" s="258"/>
      <c r="AI69" s="258"/>
      <c r="AJ69" s="258"/>
      <c r="AK69" s="258"/>
      <c r="AL69" s="258"/>
      <c r="AM69" s="258"/>
      <c r="AN69" s="258"/>
      <c r="AO69" s="258"/>
      <c r="AP69" s="258"/>
      <c r="AQ69" s="258"/>
      <c r="AR69" s="258"/>
      <c r="AS69" s="244"/>
      <c r="AT69" s="19"/>
      <c r="AU69" s="19"/>
      <c r="AV69" s="2"/>
    </row>
    <row r="70" spans="1:48" ht="12.75" customHeight="1">
      <c r="A70" s="464"/>
      <c r="B70" s="116"/>
      <c r="C70" s="245"/>
      <c r="D70" s="245"/>
      <c r="E70" s="245"/>
      <c r="F70" s="245"/>
      <c r="G70" s="245"/>
      <c r="H70" s="245"/>
      <c r="I70" s="245"/>
      <c r="J70" s="245"/>
      <c r="K70" s="245"/>
      <c r="L70" s="245"/>
      <c r="M70" s="245"/>
      <c r="N70" s="245"/>
      <c r="O70" s="174"/>
      <c r="P70" s="174"/>
      <c r="Q70" s="174"/>
      <c r="R70" s="174"/>
      <c r="S70" s="174"/>
      <c r="T70" s="174"/>
      <c r="U70" s="174"/>
      <c r="V70" s="117"/>
      <c r="W70" s="117"/>
      <c r="X70" s="117"/>
      <c r="Y70" s="117"/>
      <c r="Z70" s="117"/>
      <c r="AA70" s="158"/>
      <c r="AB70" s="158"/>
      <c r="AC70" s="287"/>
      <c r="AD70" s="183"/>
      <c r="AE70" s="183"/>
      <c r="AF70" s="183"/>
      <c r="AG70" s="128" t="s">
        <v>24</v>
      </c>
      <c r="AH70" s="128"/>
      <c r="AI70" s="128"/>
      <c r="AJ70" s="128"/>
      <c r="AK70" s="128"/>
      <c r="AL70" s="128"/>
      <c r="AM70" s="128"/>
      <c r="AN70" s="128"/>
      <c r="AO70" s="128"/>
      <c r="AP70" s="128"/>
      <c r="AQ70" s="128"/>
      <c r="AR70" s="128"/>
      <c r="AS70" s="174"/>
      <c r="AT70" s="19"/>
      <c r="AU70" s="19"/>
      <c r="AV70" s="2"/>
    </row>
    <row r="71" spans="1:48" ht="12.75">
      <c r="A71" s="20"/>
      <c r="C71" s="86"/>
      <c r="G71" s="127"/>
      <c r="H71" s="127"/>
      <c r="I71" s="127"/>
      <c r="J71" s="214"/>
      <c r="K71" s="214"/>
      <c r="L71" s="214"/>
      <c r="M71" s="214"/>
      <c r="N71" s="86"/>
      <c r="O71" s="127"/>
      <c r="P71" s="127"/>
      <c r="Q71" s="127"/>
      <c r="R71" s="221"/>
      <c r="S71" s="221"/>
      <c r="T71" s="86"/>
      <c r="U71" s="221"/>
      <c r="Y71" s="86"/>
      <c r="Z71" s="463">
        <f>IF(B72="x",'Service form'!E37,"")</f>
      </c>
      <c r="AA71" s="463"/>
      <c r="AB71" s="463"/>
      <c r="AC71" s="463"/>
      <c r="AD71" s="463"/>
      <c r="AE71" s="463"/>
      <c r="AF71" s="463"/>
      <c r="AG71" s="463"/>
      <c r="AH71" s="463"/>
      <c r="AI71" s="463"/>
      <c r="AJ71" s="463"/>
      <c r="AK71" s="463"/>
      <c r="AL71" s="11"/>
      <c r="AM71" s="11"/>
      <c r="AN71" s="11"/>
      <c r="AO71" s="11"/>
      <c r="AP71" s="11"/>
      <c r="AQ71" s="11"/>
      <c r="AR71" s="11"/>
      <c r="AS71" s="11"/>
      <c r="AT71" s="19"/>
      <c r="AU71" s="19"/>
      <c r="AV71" s="2"/>
    </row>
    <row r="72" spans="1:48" ht="12.75">
      <c r="A72" s="13"/>
      <c r="B72" s="288"/>
      <c r="C72" s="111"/>
      <c r="D72" s="111"/>
      <c r="E72" s="111"/>
      <c r="F72" s="111"/>
      <c r="G72" s="111"/>
      <c r="H72" s="111"/>
      <c r="I72" s="111"/>
      <c r="J72" s="111"/>
      <c r="K72" s="111"/>
      <c r="L72" s="111"/>
      <c r="M72" s="111"/>
      <c r="N72" s="111"/>
      <c r="O72" s="127"/>
      <c r="P72" s="127"/>
      <c r="Q72" s="127"/>
      <c r="R72" s="127"/>
      <c r="S72" s="216"/>
      <c r="T72" s="84"/>
      <c r="U72" s="216"/>
      <c r="V72" s="216"/>
      <c r="W72" s="216"/>
      <c r="X72" s="216"/>
      <c r="Y72" s="216"/>
      <c r="Z72" s="216"/>
      <c r="AA72" s="216"/>
      <c r="AB72" s="216"/>
      <c r="AC72" s="216"/>
      <c r="AD72" s="216"/>
      <c r="AE72" s="216"/>
      <c r="AF72" s="216"/>
      <c r="AG72" s="171"/>
      <c r="AH72" s="171"/>
      <c r="AI72" s="171"/>
      <c r="AJ72" s="171"/>
      <c r="AK72" s="84"/>
      <c r="AL72" s="111"/>
      <c r="AM72" s="127"/>
      <c r="AN72" s="130"/>
      <c r="AO72" s="127"/>
      <c r="AP72" s="127"/>
      <c r="AQ72" s="127"/>
      <c r="AR72" s="127"/>
      <c r="AS72" s="127"/>
      <c r="AT72" s="248"/>
      <c r="AU72" s="248"/>
      <c r="AV72" s="40"/>
    </row>
    <row r="73" spans="1:48" ht="12.75">
      <c r="A73" s="106"/>
      <c r="B73" s="411"/>
      <c r="AS73" s="282"/>
      <c r="AT73" s="248"/>
      <c r="AU73" s="248"/>
      <c r="AV73" s="40"/>
    </row>
    <row r="74" spans="1:48" ht="12.75">
      <c r="A74" s="106"/>
      <c r="B74" s="86"/>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281">
        <f>IF(B72="x","resign. / dismissal date","")</f>
      </c>
      <c r="AH74" s="86"/>
      <c r="AI74" s="86"/>
      <c r="AJ74" s="86"/>
      <c r="AK74" s="86"/>
      <c r="AL74" s="282">
        <f>IF(B72="x",'Service form'!O68,"")</f>
      </c>
      <c r="AM74" s="282"/>
      <c r="AN74" s="282"/>
      <c r="AO74" s="282"/>
      <c r="AP74" s="282"/>
      <c r="AQ74" s="282"/>
      <c r="AR74" s="282"/>
      <c r="AS74" s="127"/>
      <c r="AT74" s="248"/>
      <c r="AU74" s="248"/>
      <c r="AV74" s="249"/>
    </row>
    <row r="75" spans="1:48" ht="12.75">
      <c r="A75" s="106"/>
      <c r="B75" s="86"/>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88"/>
      <c r="AE75" s="88"/>
      <c r="AF75" s="88"/>
      <c r="AG75" s="88"/>
      <c r="AH75" s="88"/>
      <c r="AI75" s="88"/>
      <c r="AJ75" s="88"/>
      <c r="AK75" s="88"/>
      <c r="AL75" s="88"/>
      <c r="AM75" s="88"/>
      <c r="AN75" s="88"/>
      <c r="AO75" s="88"/>
      <c r="AQ75" s="127"/>
      <c r="AR75" s="127"/>
      <c r="AS75" s="127"/>
      <c r="AT75" s="248"/>
      <c r="AU75" s="248"/>
      <c r="AV75" s="249"/>
    </row>
    <row r="76" spans="1:45" ht="12.75">
      <c r="A76" s="106"/>
      <c r="B76" s="86"/>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row>
    <row r="77" spans="1:45" ht="12.75">
      <c r="A77" s="106"/>
      <c r="B77" s="86"/>
      <c r="C77" s="88"/>
      <c r="D77" s="88"/>
      <c r="E77" s="88"/>
      <c r="F77" s="86"/>
      <c r="G77" s="88"/>
      <c r="H77" s="86"/>
      <c r="I77" s="86"/>
      <c r="J77" s="54"/>
      <c r="K77" s="124"/>
      <c r="L77" s="88"/>
      <c r="M77" s="88"/>
      <c r="N77" s="88"/>
      <c r="O77" s="88"/>
      <c r="P77" s="88"/>
      <c r="Q77" s="124"/>
      <c r="R77" s="124"/>
      <c r="S77" s="164"/>
      <c r="T77" s="164"/>
      <c r="U77" s="78"/>
      <c r="V77" s="78"/>
      <c r="W77" s="54"/>
      <c r="X77" s="54"/>
      <c r="Y77" s="54"/>
      <c r="Z77" s="54"/>
      <c r="AA77" s="54"/>
      <c r="AB77" s="54"/>
      <c r="AC77" s="54"/>
      <c r="AD77" s="54"/>
      <c r="AE77" s="54"/>
      <c r="AF77" s="54"/>
      <c r="AG77" s="54"/>
      <c r="AH77" s="54"/>
      <c r="AI77" s="54"/>
      <c r="AJ77" s="54"/>
      <c r="AK77" s="54"/>
      <c r="AL77" s="54"/>
      <c r="AM77" s="54"/>
      <c r="AN77" s="54"/>
      <c r="AO77" s="54"/>
      <c r="AP77" s="54"/>
      <c r="AQ77" s="54"/>
      <c r="AR77" s="54"/>
      <c r="AS77" s="54"/>
    </row>
    <row r="78" spans="1:45" ht="12.75">
      <c r="A78" s="106"/>
      <c r="B78" s="111"/>
      <c r="C78" s="111"/>
      <c r="D78" s="111"/>
      <c r="E78" s="111"/>
      <c r="F78" s="111"/>
      <c r="G78" s="111"/>
      <c r="H78" s="111"/>
      <c r="I78" s="111"/>
      <c r="J78" s="111"/>
      <c r="K78" s="111"/>
      <c r="L78" s="127"/>
      <c r="M78" s="127"/>
      <c r="N78" s="127"/>
      <c r="O78" s="127"/>
      <c r="P78" s="127"/>
      <c r="Q78" s="127"/>
      <c r="R78" s="127"/>
      <c r="S78" s="127"/>
      <c r="T78" s="127"/>
      <c r="U78" s="165"/>
      <c r="V78" s="165"/>
      <c r="W78" s="165"/>
      <c r="X78" s="165"/>
      <c r="Y78" s="78"/>
      <c r="Z78" s="78"/>
      <c r="AA78" s="78"/>
      <c r="AB78" s="78"/>
      <c r="AC78" s="78"/>
      <c r="AD78" s="78"/>
      <c r="AE78" s="460"/>
      <c r="AF78" s="460"/>
      <c r="AG78" s="460"/>
      <c r="AH78" s="460"/>
      <c r="AI78" s="460"/>
      <c r="AJ78" s="460"/>
      <c r="AK78" s="460"/>
      <c r="AL78" s="460"/>
      <c r="AM78" s="460"/>
      <c r="AN78" s="460"/>
      <c r="AO78" s="460"/>
      <c r="AP78" s="460"/>
      <c r="AQ78" s="166"/>
      <c r="AR78" s="166"/>
      <c r="AS78" s="166"/>
    </row>
    <row r="79" spans="1:45" ht="12.75">
      <c r="A79" s="10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row>
    <row r="80" spans="2:45" ht="12.75">
      <c r="B80" s="171"/>
      <c r="C80" s="127"/>
      <c r="D80" s="127"/>
      <c r="E80" s="127"/>
      <c r="F80" s="127"/>
      <c r="G80" s="127"/>
      <c r="H80" s="127"/>
      <c r="I80" s="127"/>
      <c r="J80" s="127"/>
      <c r="K80" s="127"/>
      <c r="L80" s="127"/>
      <c r="M80" s="127"/>
      <c r="N80" s="127"/>
      <c r="O80" s="127"/>
      <c r="P80" s="127"/>
      <c r="Q80" s="127"/>
      <c r="R80" s="127"/>
      <c r="S80" s="111"/>
      <c r="T80" s="127"/>
      <c r="U80" s="127"/>
      <c r="V80" s="111"/>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row>
    <row r="81" spans="2:45" ht="12.75">
      <c r="B81" s="127"/>
      <c r="C81" s="127"/>
      <c r="D81" s="127"/>
      <c r="E81" s="127"/>
      <c r="F81" s="127"/>
      <c r="G81" s="127"/>
      <c r="H81" s="127"/>
      <c r="I81" s="127"/>
      <c r="J81" s="127"/>
      <c r="K81" s="127"/>
      <c r="L81" s="127"/>
      <c r="M81" s="127"/>
      <c r="N81" s="127"/>
      <c r="O81" s="127"/>
      <c r="P81" s="127"/>
      <c r="Q81" s="127"/>
      <c r="R81" s="127"/>
      <c r="S81" s="111"/>
      <c r="T81" s="127"/>
      <c r="U81" s="127"/>
      <c r="V81" s="111"/>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row>
    <row r="82" spans="2:45" ht="12.75">
      <c r="B82" s="111"/>
      <c r="C82" s="111"/>
      <c r="D82" s="111"/>
      <c r="E82" s="111"/>
      <c r="F82" s="111"/>
      <c r="G82" s="111"/>
      <c r="H82" s="111"/>
      <c r="I82" s="111"/>
      <c r="J82" s="111"/>
      <c r="K82" s="111"/>
      <c r="L82" s="111"/>
      <c r="M82" s="111"/>
      <c r="N82" s="111"/>
      <c r="O82" s="111"/>
      <c r="P82" s="111"/>
      <c r="Q82" s="127"/>
      <c r="R82" s="246"/>
      <c r="S82" s="111"/>
      <c r="T82" s="127"/>
      <c r="U82" s="246"/>
      <c r="V82" s="111"/>
      <c r="W82" s="84"/>
      <c r="X82" s="127"/>
      <c r="Y82" s="127"/>
      <c r="Z82" s="127"/>
      <c r="AA82" s="127"/>
      <c r="AB82" s="127"/>
      <c r="AC82" s="84"/>
      <c r="AD82" s="172"/>
      <c r="AE82" s="458"/>
      <c r="AF82" s="458"/>
      <c r="AG82" s="458"/>
      <c r="AH82" s="458"/>
      <c r="AI82" s="458"/>
      <c r="AJ82" s="458"/>
      <c r="AK82" s="458"/>
      <c r="AL82" s="458"/>
      <c r="AM82" s="458"/>
      <c r="AN82" s="458"/>
      <c r="AO82" s="458"/>
      <c r="AP82" s="458"/>
      <c r="AQ82" s="172"/>
      <c r="AR82" s="173"/>
      <c r="AS82" s="173"/>
    </row>
    <row r="83" spans="2:45" ht="12.75">
      <c r="B83" s="130"/>
      <c r="C83" s="130"/>
      <c r="D83" s="130"/>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row>
    <row r="84" spans="2:45" ht="12.75">
      <c r="B84" s="127"/>
      <c r="C84" s="127"/>
      <c r="D84" s="127"/>
      <c r="E84" s="127"/>
      <c r="F84" s="127"/>
      <c r="G84" s="127"/>
      <c r="H84" s="127"/>
      <c r="I84" s="127"/>
      <c r="J84" s="127"/>
      <c r="K84" s="127"/>
      <c r="L84" s="127"/>
      <c r="M84" s="127"/>
      <c r="N84" s="127"/>
      <c r="O84" s="127"/>
      <c r="P84" s="127"/>
      <c r="Q84" s="111"/>
      <c r="R84" s="111"/>
      <c r="S84" s="84"/>
      <c r="T84" s="84"/>
      <c r="U84" s="54"/>
      <c r="V84" s="54"/>
      <c r="W84" s="54"/>
      <c r="X84" s="54"/>
      <c r="Y84" s="54"/>
      <c r="Z84" s="54"/>
      <c r="AA84" s="54"/>
      <c r="AB84" s="54"/>
      <c r="AC84" s="54"/>
      <c r="AD84" s="54"/>
      <c r="AE84" s="127"/>
      <c r="AF84" s="127"/>
      <c r="AG84" s="127"/>
      <c r="AH84" s="127"/>
      <c r="AI84" s="127"/>
      <c r="AJ84" s="127"/>
      <c r="AK84" s="127"/>
      <c r="AL84" s="127"/>
      <c r="AM84" s="127"/>
      <c r="AN84" s="127"/>
      <c r="AO84" s="127"/>
      <c r="AP84" s="127"/>
      <c r="AQ84" s="127"/>
      <c r="AR84" s="127"/>
      <c r="AS84" s="127"/>
    </row>
    <row r="85" spans="2:45" ht="12.75">
      <c r="B85" s="130"/>
      <c r="C85" s="459"/>
      <c r="D85" s="459"/>
      <c r="E85" s="459"/>
      <c r="F85" s="459"/>
      <c r="G85" s="459"/>
      <c r="H85" s="459"/>
      <c r="I85" s="459"/>
      <c r="J85" s="459"/>
      <c r="K85" s="459"/>
      <c r="L85" s="459"/>
      <c r="M85" s="459"/>
      <c r="N85" s="459"/>
      <c r="O85" s="153"/>
      <c r="P85" s="153"/>
      <c r="Q85" s="153"/>
      <c r="R85" s="153"/>
      <c r="S85" s="153"/>
      <c r="T85" s="153"/>
      <c r="U85" s="153"/>
      <c r="V85" s="130"/>
      <c r="W85" s="130"/>
      <c r="X85" s="130"/>
      <c r="Y85" s="130"/>
      <c r="Z85" s="130"/>
      <c r="AA85" s="127"/>
      <c r="AB85" s="127"/>
      <c r="AC85" s="127"/>
      <c r="AD85" s="127"/>
      <c r="AE85" s="459"/>
      <c r="AF85" s="459"/>
      <c r="AG85" s="459"/>
      <c r="AH85" s="459"/>
      <c r="AI85" s="459"/>
      <c r="AJ85" s="459"/>
      <c r="AK85" s="459"/>
      <c r="AL85" s="459"/>
      <c r="AM85" s="459"/>
      <c r="AN85" s="459"/>
      <c r="AO85" s="459"/>
      <c r="AP85" s="459"/>
      <c r="AQ85" s="153"/>
      <c r="AR85" s="153"/>
      <c r="AS85" s="153"/>
    </row>
    <row r="86" spans="2:45" ht="12.75">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row>
  </sheetData>
  <sheetProtection formatRows="0" selectLockedCells="1" selectUnlockedCells="1"/>
  <mergeCells count="46">
    <mergeCell ref="AE36:AI36"/>
    <mergeCell ref="P38:T38"/>
    <mergeCell ref="AN36:AR36"/>
    <mergeCell ref="AS67:AS68"/>
    <mergeCell ref="AN34:AR34"/>
    <mergeCell ref="AN35:AR35"/>
    <mergeCell ref="V36:Z36"/>
    <mergeCell ref="AE34:AI34"/>
    <mergeCell ref="V34:Z34"/>
    <mergeCell ref="AG52:AH53"/>
    <mergeCell ref="M35:Q35"/>
    <mergeCell ref="M34:Q34"/>
    <mergeCell ref="AN13:AS13"/>
    <mergeCell ref="AE35:AI35"/>
    <mergeCell ref="AO65:AP65"/>
    <mergeCell ref="C48:AA48"/>
    <mergeCell ref="AN21:AS21"/>
    <mergeCell ref="J23:O23"/>
    <mergeCell ref="E21:I21"/>
    <mergeCell ref="V35:Z35"/>
    <mergeCell ref="B13:I13"/>
    <mergeCell ref="B30:R30"/>
    <mergeCell ref="AO62:AP62"/>
    <mergeCell ref="AL41:AP41"/>
    <mergeCell ref="AK52:AK53"/>
    <mergeCell ref="M36:P36"/>
    <mergeCell ref="C44:AS44"/>
    <mergeCell ref="R41:V41"/>
    <mergeCell ref="Y17:AC17"/>
    <mergeCell ref="AH28:AS28"/>
    <mergeCell ref="A67:A68"/>
    <mergeCell ref="A69:A70"/>
    <mergeCell ref="AE3:AH3"/>
    <mergeCell ref="AD4:AH4"/>
    <mergeCell ref="Y14:AC14"/>
    <mergeCell ref="Y15:AC15"/>
    <mergeCell ref="AE15:AG15"/>
    <mergeCell ref="E23:I23"/>
    <mergeCell ref="H15:L15"/>
    <mergeCell ref="G41:K41"/>
    <mergeCell ref="AE82:AP82"/>
    <mergeCell ref="C85:N85"/>
    <mergeCell ref="AE85:AP85"/>
    <mergeCell ref="AE78:AP78"/>
    <mergeCell ref="AO52:AP53"/>
    <mergeCell ref="Z71:AK71"/>
  </mergeCells>
  <printOptions/>
  <pageMargins left="0.15748031496062992"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Søfartsstyrelsen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SFS</dc:creator>
  <cp:keywords/>
  <dc:description/>
  <cp:lastModifiedBy>Marie-Louise Hammer Marker</cp:lastModifiedBy>
  <cp:lastPrinted>2021-03-11T14:12:02Z</cp:lastPrinted>
  <dcterms:created xsi:type="dcterms:W3CDTF">2002-09-19T08:16:22Z</dcterms:created>
  <dcterms:modified xsi:type="dcterms:W3CDTF">2023-02-28T10:16:54Z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